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Bondareva\Desktop\БЮДЖЕТ 2025 ОКСАНА Б\ИСПОЛНЕНИЕ  1 полугодие\Мугун 2 кв\"/>
    </mc:Choice>
  </mc:AlternateContent>
  <bookViews>
    <workbookView xWindow="0" yWindow="0" windowWidth="19200" windowHeight="11385" tabRatio="924"/>
  </bookViews>
  <sheets>
    <sheet name="аф (2)" sheetId="2" r:id="rId1"/>
  </sheets>
  <definedNames>
    <definedName name="_xlnm.Print_Area" localSheetId="0">'аф (2)'!$A$1:$J$84</definedName>
  </definedNames>
  <calcPr calcId="162913"/>
</workbook>
</file>

<file path=xl/calcChain.xml><?xml version="1.0" encoding="utf-8"?>
<calcChain xmlns="http://schemas.openxmlformats.org/spreadsheetml/2006/main">
  <c r="I68" i="2" l="1"/>
  <c r="D72" i="2" l="1"/>
  <c r="C72" i="2"/>
  <c r="E26" i="2" l="1"/>
  <c r="G26" i="2" s="1"/>
  <c r="E27" i="2"/>
  <c r="E28" i="2"/>
  <c r="F28" i="2" s="1"/>
  <c r="E21" i="2"/>
  <c r="D18" i="2"/>
  <c r="C18" i="2"/>
  <c r="D23" i="2"/>
  <c r="C23" i="2"/>
  <c r="D52" i="2"/>
  <c r="C52" i="2"/>
  <c r="E58" i="2"/>
  <c r="J28" i="2" l="1"/>
  <c r="G28" i="2"/>
  <c r="F21" i="2"/>
  <c r="G21" i="2"/>
  <c r="J21" i="2"/>
  <c r="G27" i="2"/>
  <c r="F27" i="2"/>
  <c r="F26" i="2"/>
  <c r="J26" i="2"/>
  <c r="J27" i="2"/>
  <c r="E47" i="2" l="1"/>
  <c r="F47" i="2" s="1"/>
  <c r="E48" i="2"/>
  <c r="G48" i="2" l="1"/>
  <c r="F48" i="2"/>
  <c r="E45" i="2"/>
  <c r="E57" i="2"/>
  <c r="G57" i="2" s="1"/>
  <c r="D54" i="2"/>
  <c r="C54" i="2"/>
  <c r="J57" i="2" l="1"/>
  <c r="E72" i="2"/>
  <c r="J72" i="2" s="1"/>
  <c r="F57" i="2"/>
  <c r="D79" i="2"/>
  <c r="G72" i="2" l="1"/>
  <c r="F72" i="2"/>
  <c r="E74" i="2"/>
  <c r="E73" i="2"/>
  <c r="E67" i="2"/>
  <c r="E65" i="2"/>
  <c r="E63" i="2"/>
  <c r="D59" i="2"/>
  <c r="C59" i="2"/>
  <c r="E60" i="2"/>
  <c r="E59" i="2" s="1"/>
  <c r="E52" i="2"/>
  <c r="H57" i="2" s="1"/>
  <c r="E53" i="2"/>
  <c r="E55" i="2"/>
  <c r="E56" i="2"/>
  <c r="E51" i="2"/>
  <c r="E49" i="2"/>
  <c r="G49" i="2" s="1"/>
  <c r="E44" i="2"/>
  <c r="E37" i="2"/>
  <c r="E34" i="2"/>
  <c r="E33" i="2"/>
  <c r="E31" i="2"/>
  <c r="E29" i="2"/>
  <c r="E22" i="2"/>
  <c r="E25" i="2"/>
  <c r="E24" i="2"/>
  <c r="E20" i="2"/>
  <c r="E19" i="2"/>
  <c r="E17" i="2"/>
  <c r="E83" i="2" l="1"/>
  <c r="D83" i="2"/>
  <c r="C83" i="2"/>
  <c r="C79" i="2"/>
  <c r="E78" i="2"/>
  <c r="G59" i="2"/>
  <c r="H61" i="2"/>
  <c r="H60" i="2"/>
  <c r="G19" i="2"/>
  <c r="G20" i="2"/>
  <c r="G22" i="2"/>
  <c r="G24" i="2"/>
  <c r="G25" i="2"/>
  <c r="G31" i="2"/>
  <c r="G33" i="2"/>
  <c r="G34" i="2"/>
  <c r="G53" i="2"/>
  <c r="G55" i="2"/>
  <c r="G56" i="2"/>
  <c r="G60" i="2"/>
  <c r="G73" i="2"/>
  <c r="F29" i="2"/>
  <c r="F31" i="2"/>
  <c r="F33" i="2"/>
  <c r="F34" i="2"/>
  <c r="F37" i="2"/>
  <c r="F44" i="2"/>
  <c r="F49" i="2"/>
  <c r="F53" i="2"/>
  <c r="F55" i="2"/>
  <c r="F56" i="2"/>
  <c r="F60" i="2"/>
  <c r="F63" i="2"/>
  <c r="F65" i="2"/>
  <c r="F67" i="2"/>
  <c r="F73" i="2"/>
  <c r="F74" i="2"/>
  <c r="F19" i="2"/>
  <c r="F20" i="2"/>
  <c r="F22" i="2"/>
  <c r="F24" i="2"/>
  <c r="F25" i="2"/>
  <c r="D66" i="2"/>
  <c r="C66" i="2"/>
  <c r="D64" i="2"/>
  <c r="J64" i="2" s="1"/>
  <c r="C64" i="2"/>
  <c r="D62" i="2"/>
  <c r="J62" i="2" s="1"/>
  <c r="C62" i="2"/>
  <c r="F62" i="2" s="1"/>
  <c r="F59" i="2"/>
  <c r="E54" i="2"/>
  <c r="H54" i="2" s="1"/>
  <c r="F52" i="2"/>
  <c r="D50" i="2"/>
  <c r="E50" i="2" s="1"/>
  <c r="C50" i="2"/>
  <c r="D46" i="2"/>
  <c r="E46" i="2" s="1"/>
  <c r="C46" i="2"/>
  <c r="D40" i="2"/>
  <c r="J40" i="2" s="1"/>
  <c r="C40" i="2"/>
  <c r="D38" i="2"/>
  <c r="E38" i="2" s="1"/>
  <c r="C38" i="2"/>
  <c r="D35" i="2"/>
  <c r="E35" i="2" s="1"/>
  <c r="C35" i="2"/>
  <c r="D32" i="2"/>
  <c r="D30" i="2"/>
  <c r="E30" i="2" s="1"/>
  <c r="H33" i="2" s="1"/>
  <c r="C32" i="2"/>
  <c r="C30" i="2"/>
  <c r="C13" i="2"/>
  <c r="D16" i="2"/>
  <c r="D71" i="2" s="1"/>
  <c r="E71" i="2" s="1"/>
  <c r="C16" i="2"/>
  <c r="C71" i="2" s="1"/>
  <c r="D15" i="2"/>
  <c r="C15" i="2"/>
  <c r="C70" i="2" s="1"/>
  <c r="H56" i="2"/>
  <c r="G52" i="2"/>
  <c r="H58" i="2"/>
  <c r="H55" i="2"/>
  <c r="H53" i="2"/>
  <c r="F64" i="2"/>
  <c r="J74" i="2"/>
  <c r="J73" i="2"/>
  <c r="J67" i="2"/>
  <c r="J65" i="2"/>
  <c r="J63" i="2"/>
  <c r="J61" i="2"/>
  <c r="J60" i="2"/>
  <c r="J59" i="2"/>
  <c r="J58" i="2"/>
  <c r="J56" i="2"/>
  <c r="J55" i="2"/>
  <c r="J53" i="2"/>
  <c r="J51" i="2"/>
  <c r="J49" i="2"/>
  <c r="J48" i="2"/>
  <c r="J47" i="2"/>
  <c r="J45" i="2"/>
  <c r="J44" i="2"/>
  <c r="J43" i="2"/>
  <c r="J42" i="2"/>
  <c r="J41" i="2"/>
  <c r="J39" i="2"/>
  <c r="J37" i="2"/>
  <c r="J36" i="2"/>
  <c r="J34" i="2"/>
  <c r="J33" i="2"/>
  <c r="J29" i="2"/>
  <c r="J25" i="2"/>
  <c r="J24" i="2"/>
  <c r="J22" i="2"/>
  <c r="J20" i="2"/>
  <c r="J19" i="2"/>
  <c r="J52" i="2"/>
  <c r="J31" i="2"/>
  <c r="G54" i="2" l="1"/>
  <c r="C69" i="2"/>
  <c r="E66" i="2"/>
  <c r="F66" i="2" s="1"/>
  <c r="F46" i="2"/>
  <c r="H47" i="2"/>
  <c r="F35" i="2"/>
  <c r="F38" i="2"/>
  <c r="E32" i="2"/>
  <c r="H32" i="2" s="1"/>
  <c r="H34" i="2"/>
  <c r="D13" i="2"/>
  <c r="E13" i="2" s="1"/>
  <c r="E18" i="2"/>
  <c r="G18" i="2" s="1"/>
  <c r="E16" i="2"/>
  <c r="F71" i="2" s="1"/>
  <c r="D70" i="2"/>
  <c r="E70" i="2" s="1"/>
  <c r="E15" i="2"/>
  <c r="J15" i="2" s="1"/>
  <c r="E23" i="2"/>
  <c r="F23" i="2" s="1"/>
  <c r="J38" i="2"/>
  <c r="J54" i="2"/>
  <c r="D14" i="2"/>
  <c r="F54" i="2"/>
  <c r="G30" i="2"/>
  <c r="J35" i="2"/>
  <c r="J46" i="2"/>
  <c r="J30" i="2"/>
  <c r="H31" i="2"/>
  <c r="F30" i="2"/>
  <c r="C14" i="2"/>
  <c r="J50" i="2"/>
  <c r="F17" i="2"/>
  <c r="G17" i="2"/>
  <c r="J17" i="2"/>
  <c r="C68" i="2"/>
  <c r="C80" i="2" s="1"/>
  <c r="C78" i="2" s="1"/>
  <c r="F13" i="2" l="1"/>
  <c r="H28" i="2"/>
  <c r="H21" i="2"/>
  <c r="H26" i="2"/>
  <c r="H27" i="2"/>
  <c r="D69" i="2"/>
  <c r="E69" i="2" s="1"/>
  <c r="J18" i="2"/>
  <c r="D68" i="2"/>
  <c r="D80" i="2" s="1"/>
  <c r="D78" i="2" s="1"/>
  <c r="F18" i="2"/>
  <c r="F32" i="2"/>
  <c r="J66" i="2"/>
  <c r="J32" i="2"/>
  <c r="G32" i="2"/>
  <c r="G71" i="2"/>
  <c r="J16" i="2"/>
  <c r="J71" i="2"/>
  <c r="F16" i="2"/>
  <c r="G16" i="2"/>
  <c r="G23" i="2"/>
  <c r="J23" i="2"/>
  <c r="E14" i="2"/>
  <c r="G14" i="2" s="1"/>
  <c r="F15" i="2"/>
  <c r="G15" i="2"/>
  <c r="H22" i="2"/>
  <c r="H20" i="2"/>
  <c r="H16" i="2"/>
  <c r="H18" i="2"/>
  <c r="H19" i="2"/>
  <c r="H24" i="2"/>
  <c r="H29" i="2"/>
  <c r="H25" i="2"/>
  <c r="H15" i="2"/>
  <c r="H23" i="2"/>
  <c r="G13" i="2"/>
  <c r="J13" i="2"/>
  <c r="H17" i="2"/>
  <c r="C75" i="2"/>
  <c r="E68" i="2" l="1"/>
  <c r="I41" i="2" s="1"/>
  <c r="D75" i="2"/>
  <c r="F14" i="2"/>
  <c r="H14" i="2"/>
  <c r="J14" i="2"/>
  <c r="G70" i="2"/>
  <c r="F70" i="2"/>
  <c r="J70" i="2"/>
  <c r="I28" i="2" l="1"/>
  <c r="I21" i="2"/>
  <c r="I27" i="2"/>
  <c r="I26" i="2"/>
  <c r="I69" i="2"/>
  <c r="I46" i="2"/>
  <c r="I38" i="2"/>
  <c r="I44" i="2"/>
  <c r="I37" i="2"/>
  <c r="I52" i="2"/>
  <c r="I47" i="2"/>
  <c r="I49" i="2"/>
  <c r="I31" i="2"/>
  <c r="I42" i="2"/>
  <c r="I14" i="2"/>
  <c r="I60" i="2"/>
  <c r="I61" i="2"/>
  <c r="I51" i="2"/>
  <c r="I62" i="2"/>
  <c r="I71" i="2"/>
  <c r="I65" i="2"/>
  <c r="I55" i="2"/>
  <c r="I16" i="2"/>
  <c r="I73" i="2"/>
  <c r="I56" i="2"/>
  <c r="E75" i="2"/>
  <c r="I53" i="2"/>
  <c r="I43" i="2"/>
  <c r="I48" i="2"/>
  <c r="I17" i="2"/>
  <c r="G68" i="2"/>
  <c r="I40" i="2"/>
  <c r="I74" i="2"/>
  <c r="I58" i="2"/>
  <c r="I63" i="2"/>
  <c r="F68" i="2"/>
  <c r="I64" i="2"/>
  <c r="I59" i="2"/>
  <c r="J68" i="2"/>
  <c r="I54" i="2"/>
  <c r="I67" i="2"/>
  <c r="I22" i="2"/>
  <c r="I70" i="2"/>
  <c r="I72" i="2"/>
  <c r="I35" i="2"/>
  <c r="I36" i="2"/>
  <c r="I24" i="2"/>
  <c r="I15" i="2"/>
  <c r="I39" i="2"/>
  <c r="I25" i="2"/>
  <c r="I33" i="2"/>
  <c r="I57" i="2"/>
  <c r="I66" i="2"/>
  <c r="I23" i="2"/>
  <c r="I30" i="2"/>
  <c r="I50" i="2"/>
  <c r="I20" i="2"/>
  <c r="I19" i="2"/>
  <c r="I13" i="2"/>
  <c r="I18" i="2"/>
  <c r="I34" i="2"/>
  <c r="I45" i="2"/>
  <c r="I29" i="2"/>
  <c r="I32" i="2"/>
  <c r="F69" i="2"/>
  <c r="G69" i="2"/>
  <c r="J69" i="2"/>
</calcChain>
</file>

<file path=xl/sharedStrings.xml><?xml version="1.0" encoding="utf-8"?>
<sst xmlns="http://schemas.openxmlformats.org/spreadsheetml/2006/main" count="123" uniqueCount="113">
  <si>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</si>
  <si>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</si>
  <si>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</si>
  <si>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</si>
  <si>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</si>
  <si>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</si>
  <si>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</si>
  <si>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</si>
  <si>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</si>
  <si>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</si>
  <si>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</si>
  <si>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</si>
  <si>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</si>
  <si>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</si>
  <si>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</si>
  <si>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</si>
  <si>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</si>
  <si>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</si>
  <si>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</si>
  <si>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</si>
  <si>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</si>
  <si>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</si>
  <si>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</si>
  <si>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</si>
  <si>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</si>
  <si>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</si>
  <si>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</si>
  <si>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</si>
  <si>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</si>
  <si>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</si>
  <si>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</si>
  <si>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</si>
  <si>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</si>
  <si>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</si>
  <si>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</si>
  <si>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</si>
  <si>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</si>
  <si>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</si>
  <si>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</si>
  <si>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</si>
  <si>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</si>
  <si>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</si>
  <si>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</si>
  <si>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</si>
  <si>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</si>
  <si>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</si>
  <si>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</si>
  <si>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</si>
  <si>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</si>
  <si>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</si>
  <si>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</si>
  <si>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</si>
  <si>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</si>
  <si>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</si>
  <si>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</si>
  <si>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</si>
  <si>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</si>
  <si>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</si>
  <si>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</si>
  <si>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</si>
  <si>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</si>
  <si>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</si>
  <si>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</si>
  <si>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</si>
  <si>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</si>
  <si>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</si>
  <si>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</si>
  <si>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</si>
  <si>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</si>
  <si>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</si>
  <si>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</si>
  <si>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</si>
  <si>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</si>
  <si>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</si>
  <si>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</si>
  <si>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</si>
  <si>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</si>
  <si>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</si>
  <si>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</si>
  <si>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</si>
  <si>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</si>
  <si>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</si>
  <si>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</si>
  <si>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Дорожное хозяйство(дорожные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</si>
  <si>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</si>
  <si>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</si>
  <si>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</si>
  <si>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</si>
  <si>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</si>
  <si>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</si>
  <si>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</si>
  <si>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</si>
  <si>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Уточненный  план год, руб.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</si>
  <si>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</si>
  <si>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</si>
  <si>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</si>
  <si>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</si>
  <si>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</si>
  <si>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</si>
  <si>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Отклонение, руб.</t>
  </si>
  <si>
    <t>доходы за минусом внутренних оборотов</t>
  </si>
  <si>
    <t>Приложение № 2</t>
  </si>
  <si>
    <t>к информации об исполнении бюджета</t>
  </si>
  <si>
    <t>к квартал. назначению</t>
  </si>
  <si>
    <t>Мугунского муниципального образования</t>
  </si>
  <si>
    <t xml:space="preserve">об исполнении бюджета Мугунского муниципального образования по состоянию </t>
  </si>
  <si>
    <t xml:space="preserve">                           б/лист ст.266</t>
  </si>
  <si>
    <t xml:space="preserve">                               б/лист ст.266</t>
  </si>
  <si>
    <t>б/лист ст.266</t>
  </si>
  <si>
    <t>за 1 полугодие 2025 года</t>
  </si>
  <si>
    <t xml:space="preserve">                   на 01 июля 2025 года по расходам</t>
  </si>
  <si>
    <t>Уточненный план на 1 полугодие , руб.</t>
  </si>
  <si>
    <t>Исполнено на 01.07.2025.,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</si>
</sst>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Fill="1"/>
    <xf numFmtId="0" fontId="2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2" fillId="2" borderId="0" xfId="0" applyFont="1" applyFill="1"/>
    <xf numFmtId="0" fontId="3" fillId="2" borderId="0" xfId="0" applyFont="1" applyFill="1"/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/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2" fillId="2" borderId="2" xfId="0" applyFont="1" applyFill="1" applyBorder="1"/>
    <xf numFmtId="0" fontId="5" fillId="2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2" fillId="3" borderId="0" xfId="0" applyFont="1" applyFill="1"/>
    <xf numFmtId="0" fontId="3" fillId="4" borderId="2" xfId="0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2" fontId="3" fillId="2" borderId="0" xfId="0" applyNumberFormat="1" applyFont="1" applyFill="1"/>
    <xf numFmtId="0" fontId="2" fillId="4" borderId="2" xfId="0" applyFont="1" applyFill="1" applyBorder="1"/>
    <xf numFmtId="0" fontId="5" fillId="4" borderId="2" xfId="0" applyFont="1" applyFill="1" applyBorder="1" applyAlignment="1">
      <alignment horizontal="left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/>
    </xf>
    <xf numFmtId="2" fontId="7" fillId="4" borderId="2" xfId="0" applyNumberFormat="1" applyFont="1" applyFill="1" applyBorder="1" applyAlignment="1">
      <alignment horizontal="center" vertical="center"/>
    </xf>
    <xf numFmtId="0" fontId="2" fillId="4" borderId="0" xfId="0" applyFont="1" applyFill="1"/>
    <xf numFmtId="0" fontId="5" fillId="4" borderId="0" xfId="0" applyFont="1" applyFill="1" applyAlignment="1">
      <alignment horizontal="left"/>
    </xf>
    <xf numFmtId="0" fontId="2" fillId="4" borderId="2" xfId="0" applyFont="1" applyFill="1" applyBorder="1" applyAlignment="1">
      <alignment horizontal="left"/>
    </xf>
    <xf numFmtId="4" fontId="7" fillId="4" borderId="2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/>
    </xf>
    <xf numFmtId="164" fontId="7" fillId="4" borderId="2" xfId="0" applyNumberFormat="1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164" fontId="6" fillId="4" borderId="2" xfId="0" applyNumberFormat="1" applyFont="1" applyFill="1" applyBorder="1" applyAlignment="1">
      <alignment vertical="center"/>
    </xf>
    <xf numFmtId="164" fontId="10" fillId="4" borderId="2" xfId="0" applyNumberFormat="1" applyFont="1" applyFill="1" applyBorder="1" applyAlignment="1">
      <alignment horizontal="center" vertical="center"/>
    </xf>
    <xf numFmtId="0" fontId="2" fillId="4" borderId="3" xfId="0" applyFont="1" applyFill="1" applyBorder="1"/>
    <xf numFmtId="0" fontId="3" fillId="4" borderId="3" xfId="0" applyFont="1" applyFill="1" applyBorder="1" applyAlignment="1">
      <alignment horizontal="left"/>
    </xf>
    <xf numFmtId="4" fontId="6" fillId="4" borderId="3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6" fillId="4" borderId="2" xfId="0" applyNumberFormat="1" applyFont="1" applyFill="1" applyBorder="1" applyAlignment="1">
      <alignment horizontal="center" vertical="center"/>
    </xf>
    <xf numFmtId="0" fontId="2" fillId="4" borderId="4" xfId="0" applyFont="1" applyFill="1" applyBorder="1"/>
    <xf numFmtId="0" fontId="2" fillId="4" borderId="2" xfId="0" applyFont="1" applyFill="1" applyBorder="1" applyAlignment="1">
      <alignment horizontal="left" wrapText="1"/>
    </xf>
    <xf numFmtId="4" fontId="7" fillId="4" borderId="2" xfId="0" applyNumberFormat="1" applyFont="1" applyFill="1" applyBorder="1" applyAlignment="1">
      <alignment vertical="center"/>
    </xf>
    <xf numFmtId="4" fontId="7" fillId="4" borderId="6" xfId="0" applyNumberFormat="1" applyFont="1" applyFill="1" applyBorder="1" applyAlignment="1">
      <alignment vertical="center"/>
    </xf>
    <xf numFmtId="164" fontId="8" fillId="0" borderId="2" xfId="0" applyNumberFormat="1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 shrinkToFit="1"/>
    </xf>
    <xf numFmtId="0" fontId="3" fillId="4" borderId="2" xfId="0" applyFont="1" applyFill="1" applyBorder="1" applyAlignment="1">
      <alignment horizontal="center" vertical="center" wrapText="1" shrinkToFit="1"/>
    </xf>
    <xf numFmtId="0" fontId="3" fillId="0" borderId="2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87"/>
  <sheetViews>
    <sheetView showGridLines="0" tabSelected="1" view="pageBreakPreview" topLeftCell="A50" zoomScaleSheetLayoutView="100" workbookViewId="0">
      <selection activeCell="E85" sqref="E85"/>
    </sheetView>
  </sheetViews>
  <sheetFormatPr defaultRowHeight="12" x14ac:dyDescent="0.2"/>
  <cols>
    <col min="1" max="1" width="6.28515625" style="1" customWidth="1"/>
    <col min="2" max="2" width="37.28515625" style="1" customWidth="1"/>
    <col min="3" max="3" width="13.85546875" style="1" customWidth="1"/>
    <col min="4" max="4" width="12.140625" style="1" customWidth="1"/>
    <col min="5" max="5" width="13" style="1" customWidth="1"/>
    <col min="6" max="6" width="10.42578125" style="1" customWidth="1"/>
    <col min="7" max="7" width="9.85546875" style="1" customWidth="1"/>
    <col min="8" max="8" width="9.7109375" style="2" customWidth="1"/>
    <col min="9" max="9" width="9.85546875" style="2" customWidth="1"/>
    <col min="10" max="10" width="11.7109375" style="2" customWidth="1"/>
    <col min="11" max="11" width="14.5703125" style="2" customWidth="1"/>
    <col min="12" max="12" width="11.28515625" style="2" customWidth="1"/>
    <col min="13" max="16384" width="9.140625" style="2"/>
  </cols>
  <sheetData>
    <row r="1" spans="1:11" x14ac:dyDescent="0.2">
      <c r="H1" s="1"/>
      <c r="I1" s="1"/>
      <c r="J1" s="29" t="s">
        <v>101</v>
      </c>
    </row>
    <row r="2" spans="1:11" x14ac:dyDescent="0.2">
      <c r="H2" s="1"/>
      <c r="I2" s="1"/>
      <c r="J2" s="29" t="s">
        <v>102</v>
      </c>
    </row>
    <row r="3" spans="1:11" x14ac:dyDescent="0.2">
      <c r="H3" s="1"/>
      <c r="I3" s="1"/>
      <c r="J3" s="29" t="s">
        <v>104</v>
      </c>
    </row>
    <row r="4" spans="1:11" x14ac:dyDescent="0.2">
      <c r="H4" s="1"/>
      <c r="I4" s="1"/>
      <c r="J4" s="29" t="s">
        <v>109</v>
      </c>
    </row>
    <row r="5" spans="1:11" ht="1.5" customHeight="1" x14ac:dyDescent="0.2"/>
    <row r="6" spans="1:11" ht="21.75" customHeight="1" x14ac:dyDescent="0.3">
      <c r="A6" s="74" t="s">
        <v>79</v>
      </c>
      <c r="B6" s="74"/>
      <c r="C6" s="74"/>
      <c r="D6" s="74"/>
      <c r="E6" s="74"/>
      <c r="F6" s="74"/>
      <c r="G6" s="74"/>
      <c r="H6" s="74"/>
      <c r="I6" s="74"/>
      <c r="J6" s="74"/>
    </row>
    <row r="7" spans="1:11" ht="13.5" customHeight="1" x14ac:dyDescent="0.3">
      <c r="A7" s="74" t="s">
        <v>105</v>
      </c>
      <c r="B7" s="74"/>
      <c r="C7" s="74"/>
      <c r="D7" s="74"/>
      <c r="E7" s="74"/>
      <c r="F7" s="74"/>
      <c r="G7" s="74"/>
      <c r="H7" s="74"/>
      <c r="I7" s="74"/>
      <c r="J7" s="74"/>
    </row>
    <row r="8" spans="1:11" ht="13.5" customHeight="1" x14ac:dyDescent="0.3">
      <c r="A8" s="74" t="s">
        <v>110</v>
      </c>
      <c r="B8" s="74"/>
      <c r="C8" s="74"/>
      <c r="D8" s="74"/>
      <c r="E8" s="74"/>
      <c r="F8" s="74"/>
      <c r="G8" s="74"/>
      <c r="H8" s="74"/>
      <c r="I8" s="74"/>
      <c r="J8" s="74"/>
    </row>
    <row r="9" spans="1:11" ht="13.5" customHeight="1" x14ac:dyDescent="0.3">
      <c r="A9" s="26"/>
      <c r="B9" s="26"/>
      <c r="C9" s="26"/>
      <c r="D9" s="26"/>
      <c r="E9" s="26"/>
      <c r="F9" s="26"/>
      <c r="G9" s="26"/>
      <c r="H9" s="26"/>
      <c r="I9" s="26"/>
      <c r="J9" s="26"/>
    </row>
    <row r="10" spans="1:11" ht="12" customHeight="1" x14ac:dyDescent="0.2">
      <c r="A10" s="4"/>
      <c r="B10" s="4"/>
      <c r="C10" s="2"/>
      <c r="D10" s="3"/>
      <c r="E10" s="3"/>
      <c r="F10" s="2"/>
      <c r="G10" s="3"/>
    </row>
    <row r="11" spans="1:11" ht="12.75" customHeight="1" x14ac:dyDescent="0.2">
      <c r="A11" s="75" t="s">
        <v>95</v>
      </c>
      <c r="B11" s="76" t="s">
        <v>0</v>
      </c>
      <c r="C11" s="76" t="s">
        <v>92</v>
      </c>
      <c r="D11" s="77" t="s">
        <v>111</v>
      </c>
      <c r="E11" s="78" t="s">
        <v>112</v>
      </c>
      <c r="F11" s="78" t="s">
        <v>78</v>
      </c>
      <c r="G11" s="78"/>
      <c r="H11" s="78" t="s">
        <v>93</v>
      </c>
      <c r="I11" s="78" t="s">
        <v>94</v>
      </c>
      <c r="J11" s="73" t="s">
        <v>99</v>
      </c>
    </row>
    <row r="12" spans="1:11" ht="35.25" customHeight="1" x14ac:dyDescent="0.2">
      <c r="A12" s="75"/>
      <c r="B12" s="76"/>
      <c r="C12" s="76"/>
      <c r="D12" s="77"/>
      <c r="E12" s="78"/>
      <c r="F12" s="25" t="s">
        <v>91</v>
      </c>
      <c r="G12" s="31" t="s">
        <v>103</v>
      </c>
      <c r="H12" s="78"/>
      <c r="I12" s="78"/>
      <c r="J12" s="73"/>
      <c r="K12" s="28"/>
    </row>
    <row r="13" spans="1:11" s="6" customFormat="1" ht="13.15" customHeight="1" x14ac:dyDescent="0.2">
      <c r="A13" s="7" t="s">
        <v>13</v>
      </c>
      <c r="B13" s="8" t="s">
        <v>1</v>
      </c>
      <c r="C13" s="35">
        <f>C17+C22++C27+C28+C29</f>
        <v>6651769.7700000005</v>
      </c>
      <c r="D13" s="35">
        <f>D17+D22++D27+D28+D29</f>
        <v>4120083.24</v>
      </c>
      <c r="E13" s="35">
        <f t="shared" ref="E13:E28" si="0">D13</f>
        <v>4120083.24</v>
      </c>
      <c r="F13" s="36">
        <f>E13*100/C13</f>
        <v>61.939654895782716</v>
      </c>
      <c r="G13" s="36">
        <f>E13/D13*100</f>
        <v>100</v>
      </c>
      <c r="H13" s="37">
        <v>100</v>
      </c>
      <c r="I13" s="36">
        <f t="shared" ref="I13:I25" si="1">SUM(E13/E$68*100)</f>
        <v>45.952759311694351</v>
      </c>
      <c r="J13" s="38">
        <f t="shared" ref="J13:J25" si="2">D13-E13</f>
        <v>0</v>
      </c>
      <c r="K13" s="4"/>
    </row>
    <row r="14" spans="1:11" s="6" customFormat="1" ht="13.15" customHeight="1" x14ac:dyDescent="0.2">
      <c r="A14" s="27"/>
      <c r="B14" s="10" t="s">
        <v>7</v>
      </c>
      <c r="C14" s="39">
        <f>C15+C16</f>
        <v>6173765.3399999999</v>
      </c>
      <c r="D14" s="39">
        <f>D15+D16</f>
        <v>3876666.1399999997</v>
      </c>
      <c r="E14" s="39">
        <f t="shared" si="0"/>
        <v>3876666.1399999997</v>
      </c>
      <c r="F14" s="40">
        <f t="shared" ref="F14:F74" si="3">E14*100/C14</f>
        <v>62.792573518837365</v>
      </c>
      <c r="G14" s="40">
        <f t="shared" ref="G14:G73" si="4">E14/D14*100</f>
        <v>100</v>
      </c>
      <c r="H14" s="37">
        <f>E14/$E$13*100</f>
        <v>94.091937326974957</v>
      </c>
      <c r="I14" s="71">
        <f t="shared" si="1"/>
        <v>43.237841491575104</v>
      </c>
      <c r="J14" s="41">
        <f t="shared" si="2"/>
        <v>0</v>
      </c>
    </row>
    <row r="15" spans="1:11" s="6" customFormat="1" ht="13.15" customHeight="1" x14ac:dyDescent="0.2">
      <c r="A15" s="27"/>
      <c r="B15" s="10" t="s">
        <v>2</v>
      </c>
      <c r="C15" s="42">
        <f>C19+C24</f>
        <v>4751032.59</v>
      </c>
      <c r="D15" s="42">
        <f>D19+D24</f>
        <v>2952857.9799999995</v>
      </c>
      <c r="E15" s="42">
        <f t="shared" si="0"/>
        <v>2952857.9799999995</v>
      </c>
      <c r="F15" s="40">
        <f t="shared" si="3"/>
        <v>62.151920115538495</v>
      </c>
      <c r="G15" s="40">
        <f t="shared" si="4"/>
        <v>100</v>
      </c>
      <c r="H15" s="37">
        <f t="shared" ref="H15:H29" si="5">E15/$E$13*100</f>
        <v>71.669862184629054</v>
      </c>
      <c r="I15" s="71">
        <f t="shared" si="1"/>
        <v>32.934279268725639</v>
      </c>
      <c r="J15" s="41">
        <f t="shared" si="2"/>
        <v>0</v>
      </c>
    </row>
    <row r="16" spans="1:11" s="6" customFormat="1" ht="13.15" customHeight="1" x14ac:dyDescent="0.2">
      <c r="A16" s="27"/>
      <c r="B16" s="10" t="s">
        <v>19</v>
      </c>
      <c r="C16" s="42">
        <f>C20+C25</f>
        <v>1422732.75</v>
      </c>
      <c r="D16" s="42">
        <f>D20+D25</f>
        <v>923808.15999999992</v>
      </c>
      <c r="E16" s="42">
        <f t="shared" si="0"/>
        <v>923808.15999999992</v>
      </c>
      <c r="F16" s="40">
        <f t="shared" si="3"/>
        <v>64.931952961650723</v>
      </c>
      <c r="G16" s="40">
        <f t="shared" si="4"/>
        <v>100</v>
      </c>
      <c r="H16" s="37">
        <f t="shared" si="5"/>
        <v>22.422075142345907</v>
      </c>
      <c r="I16" s="71">
        <f t="shared" si="1"/>
        <v>10.303562222849465</v>
      </c>
      <c r="J16" s="41">
        <f t="shared" si="2"/>
        <v>0</v>
      </c>
    </row>
    <row r="17" spans="1:10" s="5" customFormat="1" ht="13.15" customHeight="1" x14ac:dyDescent="0.2">
      <c r="A17" s="11" t="s">
        <v>17</v>
      </c>
      <c r="B17" s="12" t="s">
        <v>29</v>
      </c>
      <c r="C17" s="33">
        <v>1375544.83</v>
      </c>
      <c r="D17" s="33">
        <v>868929.62</v>
      </c>
      <c r="E17" s="33">
        <f t="shared" si="0"/>
        <v>868929.62</v>
      </c>
      <c r="F17" s="43">
        <f t="shared" si="3"/>
        <v>63.169851032772229</v>
      </c>
      <c r="G17" s="43">
        <f t="shared" si="4"/>
        <v>100</v>
      </c>
      <c r="H17" s="44">
        <f t="shared" si="5"/>
        <v>21.090098655385418</v>
      </c>
      <c r="I17" s="43">
        <f t="shared" si="1"/>
        <v>9.6914822737081483</v>
      </c>
      <c r="J17" s="45">
        <f t="shared" si="2"/>
        <v>0</v>
      </c>
    </row>
    <row r="18" spans="1:10" s="5" customFormat="1" ht="13.15" customHeight="1" x14ac:dyDescent="0.2">
      <c r="A18" s="11"/>
      <c r="B18" s="13" t="s">
        <v>6</v>
      </c>
      <c r="C18" s="33">
        <f>C19+C20+C21</f>
        <v>1374300</v>
      </c>
      <c r="D18" s="33">
        <f>D19+D20+D21</f>
        <v>867684.78999999992</v>
      </c>
      <c r="E18" s="33">
        <f t="shared" si="0"/>
        <v>867684.78999999992</v>
      </c>
      <c r="F18" s="43">
        <f t="shared" si="3"/>
        <v>63.136490577021021</v>
      </c>
      <c r="G18" s="43">
        <f t="shared" si="4"/>
        <v>100</v>
      </c>
      <c r="H18" s="44">
        <f t="shared" si="5"/>
        <v>21.059884945431342</v>
      </c>
      <c r="I18" s="43">
        <f t="shared" si="1"/>
        <v>9.6775982402938201</v>
      </c>
      <c r="J18" s="45">
        <f>D18-E18</f>
        <v>0</v>
      </c>
    </row>
    <row r="19" spans="1:10" s="5" customFormat="1" ht="13.15" customHeight="1" x14ac:dyDescent="0.2">
      <c r="A19" s="11"/>
      <c r="B19" s="13" t="s">
        <v>8</v>
      </c>
      <c r="C19" s="46">
        <v>1046884.72</v>
      </c>
      <c r="D19" s="46">
        <v>679558.45</v>
      </c>
      <c r="E19" s="46">
        <f t="shared" si="0"/>
        <v>679558.45</v>
      </c>
      <c r="F19" s="43">
        <f t="shared" si="3"/>
        <v>64.912443272646101</v>
      </c>
      <c r="G19" s="43">
        <f t="shared" si="4"/>
        <v>100</v>
      </c>
      <c r="H19" s="44">
        <f t="shared" si="5"/>
        <v>16.493803897030002</v>
      </c>
      <c r="I19" s="43">
        <f t="shared" si="1"/>
        <v>7.5793580061450596</v>
      </c>
      <c r="J19" s="45">
        <f t="shared" si="2"/>
        <v>0</v>
      </c>
    </row>
    <row r="20" spans="1:10" s="5" customFormat="1" ht="12.75" customHeight="1" x14ac:dyDescent="0.2">
      <c r="A20" s="11"/>
      <c r="B20" s="13" t="s">
        <v>20</v>
      </c>
      <c r="C20" s="46">
        <v>318815.28000000003</v>
      </c>
      <c r="D20" s="46">
        <v>179616.69</v>
      </c>
      <c r="E20" s="46">
        <f t="shared" si="0"/>
        <v>179616.69</v>
      </c>
      <c r="F20" s="43">
        <f t="shared" si="3"/>
        <v>56.338795932240131</v>
      </c>
      <c r="G20" s="43">
        <f t="shared" si="4"/>
        <v>100</v>
      </c>
      <c r="H20" s="44">
        <f t="shared" si="5"/>
        <v>4.3595403184135666</v>
      </c>
      <c r="I20" s="43">
        <f t="shared" si="1"/>
        <v>2.0033290696168602</v>
      </c>
      <c r="J20" s="45">
        <f t="shared" si="2"/>
        <v>0</v>
      </c>
    </row>
    <row r="21" spans="1:10" s="5" customFormat="1" ht="12" customHeight="1" x14ac:dyDescent="0.2">
      <c r="A21" s="11"/>
      <c r="B21" s="9" t="s">
        <v>108</v>
      </c>
      <c r="C21" s="46">
        <v>8600</v>
      </c>
      <c r="D21" s="46">
        <v>8509.65</v>
      </c>
      <c r="E21" s="46">
        <f>D21</f>
        <v>8509.65</v>
      </c>
      <c r="F21" s="43">
        <f t="shared" ref="F21" si="6">E21*100/C21</f>
        <v>98.949418604651157</v>
      </c>
      <c r="G21" s="43">
        <f t="shared" ref="G21" si="7">E21/D21*100</f>
        <v>100</v>
      </c>
      <c r="H21" s="44">
        <f t="shared" ref="H21" si="8">E21/$E$13*100</f>
        <v>0.20654072998777567</v>
      </c>
      <c r="I21" s="43">
        <f t="shared" si="1"/>
        <v>9.4911164531899073E-2</v>
      </c>
      <c r="J21" s="45">
        <f t="shared" si="2"/>
        <v>0</v>
      </c>
    </row>
    <row r="22" spans="1:10" s="5" customFormat="1" ht="13.15" customHeight="1" x14ac:dyDescent="0.2">
      <c r="A22" s="11" t="s">
        <v>18</v>
      </c>
      <c r="B22" s="12" t="s">
        <v>30</v>
      </c>
      <c r="C22" s="33">
        <v>5245524.9400000004</v>
      </c>
      <c r="D22" s="33">
        <v>3251153.62</v>
      </c>
      <c r="E22" s="33">
        <f t="shared" si="0"/>
        <v>3251153.62</v>
      </c>
      <c r="F22" s="43">
        <f t="shared" si="3"/>
        <v>61.979566529331947</v>
      </c>
      <c r="G22" s="43">
        <f t="shared" si="4"/>
        <v>100</v>
      </c>
      <c r="H22" s="44">
        <f t="shared" si="5"/>
        <v>78.909901344614582</v>
      </c>
      <c r="I22" s="43">
        <f t="shared" si="1"/>
        <v>36.261277037986204</v>
      </c>
      <c r="J22" s="45">
        <f t="shared" si="2"/>
        <v>0</v>
      </c>
    </row>
    <row r="23" spans="1:10" s="5" customFormat="1" ht="13.15" customHeight="1" x14ac:dyDescent="0.2">
      <c r="A23" s="11"/>
      <c r="B23" s="13" t="s">
        <v>7</v>
      </c>
      <c r="C23" s="33">
        <f>+C24+C25+C26</f>
        <v>4818065.34</v>
      </c>
      <c r="D23" s="33">
        <f>+D24+D25+D26</f>
        <v>3022837.03</v>
      </c>
      <c r="E23" s="33">
        <f t="shared" si="0"/>
        <v>3022837.03</v>
      </c>
      <c r="F23" s="43">
        <f t="shared" si="3"/>
        <v>62.739643750867025</v>
      </c>
      <c r="G23" s="43">
        <f t="shared" si="4"/>
        <v>100</v>
      </c>
      <c r="H23" s="44">
        <f t="shared" si="5"/>
        <v>73.368348499677396</v>
      </c>
      <c r="I23" s="43">
        <f t="shared" si="1"/>
        <v>33.714780597021864</v>
      </c>
      <c r="J23" s="45">
        <f t="shared" si="2"/>
        <v>0</v>
      </c>
    </row>
    <row r="24" spans="1:10" s="5" customFormat="1" ht="13.15" customHeight="1" x14ac:dyDescent="0.2">
      <c r="A24" s="11"/>
      <c r="B24" s="13" t="s">
        <v>2</v>
      </c>
      <c r="C24" s="46">
        <v>3704147.87</v>
      </c>
      <c r="D24" s="46">
        <v>2273299.5299999998</v>
      </c>
      <c r="E24" s="46">
        <f t="shared" si="0"/>
        <v>2273299.5299999998</v>
      </c>
      <c r="F24" s="43">
        <f t="shared" si="3"/>
        <v>61.371727311739299</v>
      </c>
      <c r="G24" s="43">
        <f t="shared" si="4"/>
        <v>100</v>
      </c>
      <c r="H24" s="44">
        <f t="shared" si="5"/>
        <v>55.176058287599048</v>
      </c>
      <c r="I24" s="43">
        <f t="shared" si="1"/>
        <v>25.354921262580582</v>
      </c>
      <c r="J24" s="45">
        <f>D24-E24</f>
        <v>0</v>
      </c>
    </row>
    <row r="25" spans="1:10" s="5" customFormat="1" ht="13.5" customHeight="1" x14ac:dyDescent="0.2">
      <c r="A25" s="11"/>
      <c r="B25" s="13" t="s">
        <v>9</v>
      </c>
      <c r="C25" s="46">
        <v>1103917.47</v>
      </c>
      <c r="D25" s="46">
        <v>744191.47</v>
      </c>
      <c r="E25" s="46">
        <f t="shared" si="0"/>
        <v>744191.47</v>
      </c>
      <c r="F25" s="43">
        <f t="shared" si="3"/>
        <v>67.41368718442331</v>
      </c>
      <c r="G25" s="43">
        <f t="shared" si="4"/>
        <v>100</v>
      </c>
      <c r="H25" s="44">
        <f t="shared" si="5"/>
        <v>18.062534823932342</v>
      </c>
      <c r="I25" s="43">
        <f t="shared" si="1"/>
        <v>8.3002331532326039</v>
      </c>
      <c r="J25" s="45">
        <f t="shared" si="2"/>
        <v>0</v>
      </c>
    </row>
    <row r="26" spans="1:10" s="5" customFormat="1" ht="18" customHeight="1" x14ac:dyDescent="0.2">
      <c r="A26" s="11"/>
      <c r="B26" s="9" t="s">
        <v>108</v>
      </c>
      <c r="C26" s="46">
        <v>10000</v>
      </c>
      <c r="D26" s="46">
        <v>5346.03</v>
      </c>
      <c r="E26" s="46">
        <f t="shared" si="0"/>
        <v>5346.03</v>
      </c>
      <c r="F26" s="43">
        <f t="shared" ref="F26:F28" si="9">E26*100/C26</f>
        <v>53.460299999999997</v>
      </c>
      <c r="G26" s="43">
        <f t="shared" ref="G26:G28" si="10">E26/D26*100</f>
        <v>100</v>
      </c>
      <c r="H26" s="44">
        <f t="shared" ref="H26:H28" si="11">E26/$E$13*100</f>
        <v>0.12975538814599288</v>
      </c>
      <c r="I26" s="43">
        <f t="shared" ref="I26:I28" si="12">SUM(E26/E$68*100)</f>
        <v>5.9626181208682891E-2</v>
      </c>
      <c r="J26" s="45">
        <f t="shared" ref="J26:J28" si="13">D26-E26</f>
        <v>0</v>
      </c>
    </row>
    <row r="27" spans="1:10" s="5" customFormat="1" ht="0.75" customHeight="1" x14ac:dyDescent="0.2">
      <c r="A27" s="11" t="s">
        <v>49</v>
      </c>
      <c r="B27" s="17" t="s">
        <v>50</v>
      </c>
      <c r="C27" s="33">
        <v>0</v>
      </c>
      <c r="D27" s="33">
        <v>0</v>
      </c>
      <c r="E27" s="46">
        <f t="shared" si="0"/>
        <v>0</v>
      </c>
      <c r="F27" s="43" t="e">
        <f t="shared" si="9"/>
        <v>#DIV/0!</v>
      </c>
      <c r="G27" s="43" t="e">
        <f t="shared" si="10"/>
        <v>#DIV/0!</v>
      </c>
      <c r="H27" s="44">
        <f t="shared" si="11"/>
        <v>0</v>
      </c>
      <c r="I27" s="43">
        <f t="shared" si="12"/>
        <v>0</v>
      </c>
      <c r="J27" s="45">
        <f t="shared" si="13"/>
        <v>0</v>
      </c>
    </row>
    <row r="28" spans="1:10" s="5" customFormat="1" ht="16.5" hidden="1" customHeight="1" x14ac:dyDescent="0.2">
      <c r="A28" s="11" t="s">
        <v>47</v>
      </c>
      <c r="B28" s="12" t="s">
        <v>15</v>
      </c>
      <c r="C28" s="33">
        <v>0</v>
      </c>
      <c r="D28" s="33">
        <v>0</v>
      </c>
      <c r="E28" s="46">
        <f t="shared" si="0"/>
        <v>0</v>
      </c>
      <c r="F28" s="43" t="e">
        <f t="shared" si="9"/>
        <v>#DIV/0!</v>
      </c>
      <c r="G28" s="43" t="e">
        <f t="shared" si="10"/>
        <v>#DIV/0!</v>
      </c>
      <c r="H28" s="44">
        <f t="shared" si="11"/>
        <v>0</v>
      </c>
      <c r="I28" s="43">
        <f t="shared" si="12"/>
        <v>0</v>
      </c>
      <c r="J28" s="45">
        <f t="shared" si="13"/>
        <v>0</v>
      </c>
    </row>
    <row r="29" spans="1:10" s="5" customFormat="1" ht="13.15" customHeight="1" x14ac:dyDescent="0.2">
      <c r="A29" s="11" t="s">
        <v>65</v>
      </c>
      <c r="B29" s="13" t="s">
        <v>66</v>
      </c>
      <c r="C29" s="33">
        <v>30700</v>
      </c>
      <c r="D29" s="33">
        <v>0</v>
      </c>
      <c r="E29" s="33">
        <f t="shared" ref="E29:E35" si="14">D29</f>
        <v>0</v>
      </c>
      <c r="F29" s="43">
        <f t="shared" si="3"/>
        <v>0</v>
      </c>
      <c r="G29" s="43">
        <v>0</v>
      </c>
      <c r="H29" s="44">
        <f t="shared" si="5"/>
        <v>0</v>
      </c>
      <c r="I29" s="43">
        <f t="shared" ref="I29:I46" si="15">SUM(E29/E$68*100)</f>
        <v>0</v>
      </c>
      <c r="J29" s="45">
        <f t="shared" ref="J29:J74" si="16">D29-E29</f>
        <v>0</v>
      </c>
    </row>
    <row r="30" spans="1:10" s="6" customFormat="1" ht="13.15" customHeight="1" x14ac:dyDescent="0.2">
      <c r="A30" s="14" t="s">
        <v>80</v>
      </c>
      <c r="B30" s="15" t="s">
        <v>81</v>
      </c>
      <c r="C30" s="34">
        <f>C31</f>
        <v>248200</v>
      </c>
      <c r="D30" s="34">
        <f>D31</f>
        <v>116941.15</v>
      </c>
      <c r="E30" s="34">
        <f t="shared" si="14"/>
        <v>116941.15</v>
      </c>
      <c r="F30" s="40">
        <f t="shared" si="3"/>
        <v>47.115692989524575</v>
      </c>
      <c r="G30" s="40">
        <f t="shared" si="4"/>
        <v>100</v>
      </c>
      <c r="H30" s="40">
        <v>100</v>
      </c>
      <c r="I30" s="40">
        <f t="shared" si="15"/>
        <v>1.3042863958211548</v>
      </c>
      <c r="J30" s="41">
        <f t="shared" si="16"/>
        <v>0</v>
      </c>
    </row>
    <row r="31" spans="1:10" s="6" customFormat="1" ht="13.15" customHeight="1" x14ac:dyDescent="0.2">
      <c r="A31" s="11" t="s">
        <v>35</v>
      </c>
      <c r="B31" s="13" t="s">
        <v>36</v>
      </c>
      <c r="C31" s="33">
        <v>248200</v>
      </c>
      <c r="D31" s="33">
        <v>116941.15</v>
      </c>
      <c r="E31" s="33">
        <f t="shared" si="14"/>
        <v>116941.15</v>
      </c>
      <c r="F31" s="43">
        <f t="shared" si="3"/>
        <v>47.115692989524575</v>
      </c>
      <c r="G31" s="43">
        <f t="shared" si="4"/>
        <v>100</v>
      </c>
      <c r="H31" s="43">
        <f>E31/$E$30*100</f>
        <v>100</v>
      </c>
      <c r="I31" s="43">
        <f t="shared" si="15"/>
        <v>1.3042863958211548</v>
      </c>
      <c r="J31" s="45">
        <f t="shared" si="16"/>
        <v>0</v>
      </c>
    </row>
    <row r="32" spans="1:10" s="5" customFormat="1" ht="13.15" customHeight="1" x14ac:dyDescent="0.2">
      <c r="A32" s="11"/>
      <c r="B32" s="13" t="s">
        <v>37</v>
      </c>
      <c r="C32" s="33">
        <f>C33+C34</f>
        <v>228800</v>
      </c>
      <c r="D32" s="33">
        <f>D33+D34</f>
        <v>116941.15</v>
      </c>
      <c r="E32" s="33">
        <f t="shared" si="14"/>
        <v>116941.15</v>
      </c>
      <c r="F32" s="43">
        <f t="shared" si="3"/>
        <v>51.110642482517484</v>
      </c>
      <c r="G32" s="43">
        <f t="shared" si="4"/>
        <v>100</v>
      </c>
      <c r="H32" s="43">
        <f>E32/$E$30*100</f>
        <v>100</v>
      </c>
      <c r="I32" s="43">
        <f t="shared" si="15"/>
        <v>1.3042863958211548</v>
      </c>
      <c r="J32" s="45">
        <f>D32-E32</f>
        <v>0</v>
      </c>
    </row>
    <row r="33" spans="1:10" s="5" customFormat="1" ht="13.15" customHeight="1" x14ac:dyDescent="0.2">
      <c r="A33" s="11"/>
      <c r="B33" s="13" t="s">
        <v>38</v>
      </c>
      <c r="C33" s="46">
        <v>175700</v>
      </c>
      <c r="D33" s="46">
        <v>89816.56</v>
      </c>
      <c r="E33" s="46">
        <f t="shared" si="14"/>
        <v>89816.56</v>
      </c>
      <c r="F33" s="43">
        <f t="shared" si="3"/>
        <v>51.119271485486628</v>
      </c>
      <c r="G33" s="43">
        <f t="shared" si="4"/>
        <v>100</v>
      </c>
      <c r="H33" s="43">
        <f>E33/$E$30*100</f>
        <v>76.804922818015726</v>
      </c>
      <c r="I33" s="43">
        <f t="shared" si="15"/>
        <v>1.0017561596363169</v>
      </c>
      <c r="J33" s="45">
        <f t="shared" si="16"/>
        <v>0</v>
      </c>
    </row>
    <row r="34" spans="1:10" s="5" customFormat="1" ht="13.15" customHeight="1" x14ac:dyDescent="0.2">
      <c r="A34" s="11"/>
      <c r="B34" s="13" t="s">
        <v>39</v>
      </c>
      <c r="C34" s="46">
        <v>53100</v>
      </c>
      <c r="D34" s="46">
        <v>27124.59</v>
      </c>
      <c r="E34" s="46">
        <f t="shared" si="14"/>
        <v>27124.59</v>
      </c>
      <c r="F34" s="43">
        <f t="shared" si="3"/>
        <v>51.082090395480229</v>
      </c>
      <c r="G34" s="43">
        <f t="shared" si="4"/>
        <v>100</v>
      </c>
      <c r="H34" s="43">
        <f>E34/$E$30*100</f>
        <v>23.195077181984271</v>
      </c>
      <c r="I34" s="43">
        <f t="shared" si="15"/>
        <v>0.30253023618483771</v>
      </c>
      <c r="J34" s="45">
        <f t="shared" si="16"/>
        <v>0</v>
      </c>
    </row>
    <row r="35" spans="1:10" s="6" customFormat="1" ht="22.5" customHeight="1" x14ac:dyDescent="0.2">
      <c r="A35" s="14" t="s">
        <v>21</v>
      </c>
      <c r="B35" s="16" t="s">
        <v>25</v>
      </c>
      <c r="C35" s="34">
        <f>C36+C37</f>
        <v>119286.9</v>
      </c>
      <c r="D35" s="34">
        <f>D36+D37</f>
        <v>43057.68</v>
      </c>
      <c r="E35" s="34">
        <f t="shared" si="14"/>
        <v>43057.68</v>
      </c>
      <c r="F35" s="40">
        <f t="shared" si="3"/>
        <v>36.095899885067013</v>
      </c>
      <c r="G35" s="40">
        <v>0</v>
      </c>
      <c r="H35" s="40">
        <v>0</v>
      </c>
      <c r="I35" s="40">
        <f t="shared" si="15"/>
        <v>0.48023767732419786</v>
      </c>
      <c r="J35" s="41">
        <f t="shared" si="16"/>
        <v>0</v>
      </c>
    </row>
    <row r="36" spans="1:10" s="5" customFormat="1" ht="0.75" customHeight="1" x14ac:dyDescent="0.2">
      <c r="A36" s="11" t="s">
        <v>26</v>
      </c>
      <c r="B36" s="17" t="s">
        <v>51</v>
      </c>
      <c r="C36" s="33">
        <v>0</v>
      </c>
      <c r="D36" s="33">
        <v>0</v>
      </c>
      <c r="E36" s="33">
        <v>0</v>
      </c>
      <c r="F36" s="43">
        <v>0</v>
      </c>
      <c r="G36" s="43">
        <v>0</v>
      </c>
      <c r="H36" s="43">
        <v>0</v>
      </c>
      <c r="I36" s="43">
        <f t="shared" si="15"/>
        <v>0</v>
      </c>
      <c r="J36" s="45">
        <f t="shared" si="16"/>
        <v>0</v>
      </c>
    </row>
    <row r="37" spans="1:10" s="5" customFormat="1" ht="13.15" customHeight="1" x14ac:dyDescent="0.2">
      <c r="A37" s="11" t="s">
        <v>64</v>
      </c>
      <c r="B37" s="17" t="s">
        <v>48</v>
      </c>
      <c r="C37" s="33">
        <v>119286.9</v>
      </c>
      <c r="D37" s="33">
        <v>43057.68</v>
      </c>
      <c r="E37" s="33">
        <f>D37</f>
        <v>43057.68</v>
      </c>
      <c r="F37" s="43">
        <f t="shared" si="3"/>
        <v>36.095899885067013</v>
      </c>
      <c r="G37" s="43">
        <v>0</v>
      </c>
      <c r="H37" s="43">
        <v>0</v>
      </c>
      <c r="I37" s="43">
        <f t="shared" si="15"/>
        <v>0.48023767732419786</v>
      </c>
      <c r="J37" s="45">
        <f t="shared" si="16"/>
        <v>0</v>
      </c>
    </row>
    <row r="38" spans="1:10" s="6" customFormat="1" ht="15" customHeight="1" x14ac:dyDescent="0.2">
      <c r="A38" s="14" t="s">
        <v>62</v>
      </c>
      <c r="B38" s="16" t="s">
        <v>63</v>
      </c>
      <c r="C38" s="34">
        <f>C39+C43+C44+C45</f>
        <v>1254614.8400000001</v>
      </c>
      <c r="D38" s="34">
        <f>D39+D43+D44+D45</f>
        <v>387800.03</v>
      </c>
      <c r="E38" s="34">
        <f>D38</f>
        <v>387800.03</v>
      </c>
      <c r="F38" s="40">
        <f t="shared" si="3"/>
        <v>30.90988705346415</v>
      </c>
      <c r="G38" s="40">
        <v>100</v>
      </c>
      <c r="H38" s="40">
        <v>100</v>
      </c>
      <c r="I38" s="40">
        <f t="shared" si="15"/>
        <v>4.3252721854371687</v>
      </c>
      <c r="J38" s="41">
        <f t="shared" si="16"/>
        <v>0</v>
      </c>
    </row>
    <row r="39" spans="1:10" s="5" customFormat="1" ht="0.75" customHeight="1" x14ac:dyDescent="0.2">
      <c r="A39" s="11" t="s">
        <v>59</v>
      </c>
      <c r="B39" s="18" t="s">
        <v>60</v>
      </c>
      <c r="C39" s="33">
        <v>0</v>
      </c>
      <c r="D39" s="33">
        <v>0</v>
      </c>
      <c r="E39" s="33">
        <v>0</v>
      </c>
      <c r="F39" s="43">
        <v>0</v>
      </c>
      <c r="G39" s="43">
        <v>0</v>
      </c>
      <c r="H39" s="43">
        <v>0</v>
      </c>
      <c r="I39" s="43">
        <f t="shared" si="15"/>
        <v>0</v>
      </c>
      <c r="J39" s="45">
        <f t="shared" si="16"/>
        <v>0</v>
      </c>
    </row>
    <row r="40" spans="1:10" s="5" customFormat="1" ht="18.75" hidden="1" customHeight="1" x14ac:dyDescent="0.2">
      <c r="A40" s="11"/>
      <c r="B40" s="17" t="s">
        <v>37</v>
      </c>
      <c r="C40" s="33">
        <f>C41+C42</f>
        <v>0</v>
      </c>
      <c r="D40" s="33">
        <f>D41+D42</f>
        <v>0</v>
      </c>
      <c r="E40" s="33">
        <v>0</v>
      </c>
      <c r="F40" s="43">
        <v>0</v>
      </c>
      <c r="G40" s="43">
        <v>0</v>
      </c>
      <c r="H40" s="43">
        <v>0</v>
      </c>
      <c r="I40" s="43">
        <f t="shared" si="15"/>
        <v>0</v>
      </c>
      <c r="J40" s="45">
        <f t="shared" si="16"/>
        <v>0</v>
      </c>
    </row>
    <row r="41" spans="1:10" s="5" customFormat="1" ht="12.75" hidden="1" customHeight="1" x14ac:dyDescent="0.2">
      <c r="A41" s="11"/>
      <c r="B41" s="17" t="s">
        <v>61</v>
      </c>
      <c r="C41" s="46">
        <v>0</v>
      </c>
      <c r="D41" s="46">
        <v>0</v>
      </c>
      <c r="E41" s="46">
        <v>0</v>
      </c>
      <c r="F41" s="43">
        <v>0</v>
      </c>
      <c r="G41" s="43">
        <v>0</v>
      </c>
      <c r="H41" s="43">
        <v>0</v>
      </c>
      <c r="I41" s="43">
        <f t="shared" si="15"/>
        <v>0</v>
      </c>
      <c r="J41" s="45">
        <f t="shared" si="16"/>
        <v>0</v>
      </c>
    </row>
    <row r="42" spans="1:10" s="5" customFormat="1" ht="14.25" hidden="1" customHeight="1" x14ac:dyDescent="0.2">
      <c r="A42" s="11"/>
      <c r="B42" s="17" t="s">
        <v>39</v>
      </c>
      <c r="C42" s="46">
        <v>0</v>
      </c>
      <c r="D42" s="46">
        <v>0</v>
      </c>
      <c r="E42" s="46">
        <v>0</v>
      </c>
      <c r="F42" s="43">
        <v>0</v>
      </c>
      <c r="G42" s="43">
        <v>0</v>
      </c>
      <c r="H42" s="43">
        <v>0</v>
      </c>
      <c r="I42" s="43">
        <f t="shared" si="15"/>
        <v>0</v>
      </c>
      <c r="J42" s="45">
        <f t="shared" si="16"/>
        <v>0</v>
      </c>
    </row>
    <row r="43" spans="1:10" s="5" customFormat="1" ht="20.25" hidden="1" customHeight="1" x14ac:dyDescent="0.2">
      <c r="A43" s="11" t="s">
        <v>67</v>
      </c>
      <c r="B43" s="17" t="s">
        <v>68</v>
      </c>
      <c r="C43" s="33">
        <v>0</v>
      </c>
      <c r="D43" s="33">
        <v>0</v>
      </c>
      <c r="E43" s="33">
        <v>0</v>
      </c>
      <c r="F43" s="43">
        <v>0</v>
      </c>
      <c r="G43" s="43">
        <v>0</v>
      </c>
      <c r="H43" s="43">
        <v>0</v>
      </c>
      <c r="I43" s="43">
        <f t="shared" si="15"/>
        <v>0</v>
      </c>
      <c r="J43" s="45">
        <f t="shared" si="16"/>
        <v>0</v>
      </c>
    </row>
    <row r="44" spans="1:10" s="5" customFormat="1" ht="13.15" customHeight="1" x14ac:dyDescent="0.2">
      <c r="A44" s="11" t="s">
        <v>69</v>
      </c>
      <c r="B44" s="17" t="s">
        <v>83</v>
      </c>
      <c r="C44" s="33">
        <v>1252614.8400000001</v>
      </c>
      <c r="D44" s="33">
        <v>387299.03</v>
      </c>
      <c r="E44" s="33">
        <f>D44</f>
        <v>387299.03</v>
      </c>
      <c r="F44" s="43">
        <f t="shared" si="3"/>
        <v>30.919243300678122</v>
      </c>
      <c r="G44" s="43">
        <v>100</v>
      </c>
      <c r="H44" s="43">
        <v>100</v>
      </c>
      <c r="I44" s="43">
        <f t="shared" si="15"/>
        <v>4.3196843535721117</v>
      </c>
      <c r="J44" s="45">
        <f t="shared" si="16"/>
        <v>0</v>
      </c>
    </row>
    <row r="45" spans="1:10" s="5" customFormat="1" ht="21" customHeight="1" x14ac:dyDescent="0.2">
      <c r="A45" s="11" t="s">
        <v>76</v>
      </c>
      <c r="B45" s="17" t="s">
        <v>77</v>
      </c>
      <c r="C45" s="33">
        <v>2000</v>
      </c>
      <c r="D45" s="33">
        <v>501</v>
      </c>
      <c r="E45" s="33">
        <f>D45</f>
        <v>501</v>
      </c>
      <c r="F45" s="43">
        <v>0</v>
      </c>
      <c r="G45" s="43">
        <v>0</v>
      </c>
      <c r="H45" s="43">
        <v>0</v>
      </c>
      <c r="I45" s="43">
        <f t="shared" si="15"/>
        <v>5.5878318650568991E-3</v>
      </c>
      <c r="J45" s="45">
        <f t="shared" si="16"/>
        <v>0</v>
      </c>
    </row>
    <row r="46" spans="1:10" s="6" customFormat="1" ht="12.75" customHeight="1" x14ac:dyDescent="0.2">
      <c r="A46" s="14" t="s">
        <v>22</v>
      </c>
      <c r="B46" s="15" t="s">
        <v>31</v>
      </c>
      <c r="C46" s="34">
        <f>C47+C48+C49</f>
        <v>306882.25</v>
      </c>
      <c r="D46" s="34">
        <f>D47+D48+D49</f>
        <v>57823.840000000004</v>
      </c>
      <c r="E46" s="34">
        <f>D46</f>
        <v>57823.840000000004</v>
      </c>
      <c r="F46" s="40">
        <f>E46*100/C46</f>
        <v>18.842354029925158</v>
      </c>
      <c r="G46" s="40">
        <v>0</v>
      </c>
      <c r="H46" s="40">
        <v>100</v>
      </c>
      <c r="I46" s="40">
        <f t="shared" si="15"/>
        <v>0.64492993156078193</v>
      </c>
      <c r="J46" s="41">
        <f t="shared" si="16"/>
        <v>0</v>
      </c>
    </row>
    <row r="47" spans="1:10" s="5" customFormat="1" ht="0.75" customHeight="1" x14ac:dyDescent="0.2">
      <c r="A47" s="11" t="s">
        <v>40</v>
      </c>
      <c r="B47" s="12" t="s">
        <v>41</v>
      </c>
      <c r="C47" s="33">
        <v>0</v>
      </c>
      <c r="D47" s="33">
        <v>0</v>
      </c>
      <c r="E47" s="34">
        <f t="shared" ref="E47:E48" si="17">D47</f>
        <v>0</v>
      </c>
      <c r="F47" s="40" t="e">
        <f t="shared" ref="F47:F48" si="18">E47*100/C47</f>
        <v>#DIV/0!</v>
      </c>
      <c r="G47" s="43">
        <v>0</v>
      </c>
      <c r="H47" s="43">
        <f>E47/$E$46*100</f>
        <v>0</v>
      </c>
      <c r="I47" s="43">
        <f t="shared" ref="I47:I67" si="19">SUM(E47/E$68*100)</f>
        <v>0</v>
      </c>
      <c r="J47" s="45">
        <f t="shared" si="16"/>
        <v>0</v>
      </c>
    </row>
    <row r="48" spans="1:10" s="5" customFormat="1" ht="16.5" customHeight="1" x14ac:dyDescent="0.2">
      <c r="A48" s="11" t="s">
        <v>23</v>
      </c>
      <c r="B48" s="12" t="s">
        <v>82</v>
      </c>
      <c r="C48" s="33">
        <v>165582.81</v>
      </c>
      <c r="D48" s="33">
        <v>46524.4</v>
      </c>
      <c r="E48" s="33">
        <f t="shared" si="17"/>
        <v>46524.4</v>
      </c>
      <c r="F48" s="43">
        <f t="shared" si="18"/>
        <v>28.09736107268623</v>
      </c>
      <c r="G48" s="43">
        <f>E48/D48*100</f>
        <v>100</v>
      </c>
      <c r="H48" s="43">
        <v>0</v>
      </c>
      <c r="I48" s="43">
        <f t="shared" si="19"/>
        <v>0.51890324315898839</v>
      </c>
      <c r="J48" s="45">
        <f t="shared" si="16"/>
        <v>0</v>
      </c>
    </row>
    <row r="49" spans="1:10" s="5" customFormat="1" ht="12" customHeight="1" x14ac:dyDescent="0.2">
      <c r="A49" s="11" t="s">
        <v>42</v>
      </c>
      <c r="B49" s="12" t="s">
        <v>43</v>
      </c>
      <c r="C49" s="33">
        <v>141299.44</v>
      </c>
      <c r="D49" s="33">
        <v>11299.44</v>
      </c>
      <c r="E49" s="33">
        <f t="shared" ref="E49:E56" si="20">D49</f>
        <v>11299.44</v>
      </c>
      <c r="F49" s="43">
        <f t="shared" si="3"/>
        <v>7.9968045167057982</v>
      </c>
      <c r="G49" s="43">
        <f>E49/D49*100</f>
        <v>100</v>
      </c>
      <c r="H49" s="43">
        <v>0</v>
      </c>
      <c r="I49" s="43">
        <f t="shared" si="19"/>
        <v>0.12602668840179349</v>
      </c>
      <c r="J49" s="45">
        <f t="shared" si="16"/>
        <v>0</v>
      </c>
    </row>
    <row r="50" spans="1:10" s="6" customFormat="1" ht="0.75" customHeight="1" x14ac:dyDescent="0.2">
      <c r="A50" s="14" t="s">
        <v>14</v>
      </c>
      <c r="B50" s="10" t="s">
        <v>3</v>
      </c>
      <c r="C50" s="34">
        <f>C51</f>
        <v>0</v>
      </c>
      <c r="D50" s="34">
        <f>D51</f>
        <v>0</v>
      </c>
      <c r="E50" s="34">
        <f t="shared" si="20"/>
        <v>0</v>
      </c>
      <c r="F50" s="40">
        <v>0</v>
      </c>
      <c r="G50" s="40">
        <v>0</v>
      </c>
      <c r="H50" s="40">
        <v>0</v>
      </c>
      <c r="I50" s="40">
        <f t="shared" si="19"/>
        <v>0</v>
      </c>
      <c r="J50" s="41">
        <f t="shared" si="16"/>
        <v>0</v>
      </c>
    </row>
    <row r="51" spans="1:10" s="5" customFormat="1" ht="12" hidden="1" customHeight="1" x14ac:dyDescent="0.2">
      <c r="A51" s="11" t="s">
        <v>74</v>
      </c>
      <c r="B51" s="18" t="s">
        <v>75</v>
      </c>
      <c r="C51" s="33">
        <v>0</v>
      </c>
      <c r="D51" s="33">
        <v>0</v>
      </c>
      <c r="E51" s="33">
        <f t="shared" si="20"/>
        <v>0</v>
      </c>
      <c r="F51" s="43">
        <v>0</v>
      </c>
      <c r="G51" s="43">
        <v>0</v>
      </c>
      <c r="H51" s="43">
        <v>0</v>
      </c>
      <c r="I51" s="43">
        <f t="shared" si="19"/>
        <v>0</v>
      </c>
      <c r="J51" s="45">
        <f t="shared" si="16"/>
        <v>0</v>
      </c>
    </row>
    <row r="52" spans="1:10" s="6" customFormat="1" ht="13.15" customHeight="1" x14ac:dyDescent="0.2">
      <c r="A52" s="14" t="s">
        <v>16</v>
      </c>
      <c r="B52" s="19" t="s">
        <v>84</v>
      </c>
      <c r="C52" s="34">
        <f>C53+C58</f>
        <v>5088442.29</v>
      </c>
      <c r="D52" s="34">
        <f>D53+D58</f>
        <v>2818263.08</v>
      </c>
      <c r="E52" s="34">
        <f t="shared" si="20"/>
        <v>2818263.08</v>
      </c>
      <c r="F52" s="40">
        <f t="shared" si="3"/>
        <v>55.38557616224827</v>
      </c>
      <c r="G52" s="40">
        <f t="shared" si="4"/>
        <v>100</v>
      </c>
      <c r="H52" s="40">
        <v>100</v>
      </c>
      <c r="I52" s="40">
        <f t="shared" si="19"/>
        <v>31.433094296481841</v>
      </c>
      <c r="J52" s="41">
        <f t="shared" si="16"/>
        <v>0</v>
      </c>
    </row>
    <row r="53" spans="1:10" s="5" customFormat="1" ht="13.15" customHeight="1" x14ac:dyDescent="0.2">
      <c r="A53" s="11" t="s">
        <v>27</v>
      </c>
      <c r="B53" s="12" t="s">
        <v>32</v>
      </c>
      <c r="C53" s="33">
        <v>4947027.8</v>
      </c>
      <c r="D53" s="33">
        <v>2676848.59</v>
      </c>
      <c r="E53" s="33">
        <f t="shared" si="20"/>
        <v>2676848.59</v>
      </c>
      <c r="F53" s="43">
        <f t="shared" si="3"/>
        <v>54.110239485615992</v>
      </c>
      <c r="G53" s="43">
        <f t="shared" si="4"/>
        <v>100</v>
      </c>
      <c r="H53" s="43">
        <f t="shared" ref="H53:H58" si="21">E53/$E$52*100</f>
        <v>94.982211171002533</v>
      </c>
      <c r="I53" s="43">
        <f t="shared" si="19"/>
        <v>29.855848002264729</v>
      </c>
      <c r="J53" s="45">
        <f t="shared" si="16"/>
        <v>0</v>
      </c>
    </row>
    <row r="54" spans="1:10" s="5" customFormat="1" ht="13.15" customHeight="1" x14ac:dyDescent="0.2">
      <c r="A54" s="11"/>
      <c r="B54" s="12" t="s">
        <v>37</v>
      </c>
      <c r="C54" s="33">
        <f>C55+C56+C57</f>
        <v>3367412.55</v>
      </c>
      <c r="D54" s="33">
        <f>D55+D56+D57</f>
        <v>1561605.49</v>
      </c>
      <c r="E54" s="33">
        <f t="shared" si="20"/>
        <v>1561605.49</v>
      </c>
      <c r="F54" s="43">
        <f t="shared" si="3"/>
        <v>46.374047337918249</v>
      </c>
      <c r="G54" s="43">
        <f t="shared" si="4"/>
        <v>100</v>
      </c>
      <c r="H54" s="43">
        <f t="shared" si="21"/>
        <v>55.4102099652102</v>
      </c>
      <c r="I54" s="43">
        <f t="shared" si="19"/>
        <v>17.4171435482431</v>
      </c>
      <c r="J54" s="45">
        <f t="shared" si="16"/>
        <v>0</v>
      </c>
    </row>
    <row r="55" spans="1:10" s="5" customFormat="1" ht="13.15" customHeight="1" x14ac:dyDescent="0.2">
      <c r="A55" s="11"/>
      <c r="B55" s="13" t="s">
        <v>38</v>
      </c>
      <c r="C55" s="46">
        <v>2607378.42</v>
      </c>
      <c r="D55" s="46">
        <v>1175717.22</v>
      </c>
      <c r="E55" s="46">
        <f t="shared" si="20"/>
        <v>1175717.22</v>
      </c>
      <c r="F55" s="43">
        <f t="shared" si="3"/>
        <v>45.091928773422921</v>
      </c>
      <c r="G55" s="43">
        <f t="shared" si="4"/>
        <v>100</v>
      </c>
      <c r="H55" s="43">
        <f t="shared" si="21"/>
        <v>41.717795203136248</v>
      </c>
      <c r="I55" s="43">
        <f t="shared" si="19"/>
        <v>13.113193904614995</v>
      </c>
      <c r="J55" s="45">
        <f t="shared" si="16"/>
        <v>0</v>
      </c>
    </row>
    <row r="56" spans="1:10" s="5" customFormat="1" ht="12.75" customHeight="1" x14ac:dyDescent="0.2">
      <c r="A56" s="11"/>
      <c r="B56" s="13" t="s">
        <v>39</v>
      </c>
      <c r="C56" s="46">
        <v>760034.13</v>
      </c>
      <c r="D56" s="46">
        <v>385888.27</v>
      </c>
      <c r="E56" s="46">
        <f t="shared" si="20"/>
        <v>385888.27</v>
      </c>
      <c r="F56" s="43">
        <f t="shared" si="3"/>
        <v>50.772492282682094</v>
      </c>
      <c r="G56" s="43">
        <f t="shared" si="4"/>
        <v>100</v>
      </c>
      <c r="H56" s="43">
        <f t="shared" si="21"/>
        <v>13.692414762073952</v>
      </c>
      <c r="I56" s="43">
        <f t="shared" si="19"/>
        <v>4.3039496436281039</v>
      </c>
      <c r="J56" s="45">
        <f t="shared" si="16"/>
        <v>0</v>
      </c>
    </row>
    <row r="57" spans="1:10" s="5" customFormat="1" ht="0.75" customHeight="1" x14ac:dyDescent="0.2">
      <c r="A57" s="11"/>
      <c r="B57" s="13" t="s">
        <v>106</v>
      </c>
      <c r="C57" s="46">
        <v>0</v>
      </c>
      <c r="D57" s="46">
        <v>0</v>
      </c>
      <c r="E57" s="46">
        <f>D57</f>
        <v>0</v>
      </c>
      <c r="F57" s="43" t="e">
        <f t="shared" si="3"/>
        <v>#DIV/0!</v>
      </c>
      <c r="G57" s="43" t="e">
        <f t="shared" si="4"/>
        <v>#DIV/0!</v>
      </c>
      <c r="H57" s="43">
        <f t="shared" si="21"/>
        <v>0</v>
      </c>
      <c r="I57" s="43">
        <f t="shared" si="19"/>
        <v>0</v>
      </c>
      <c r="J57" s="45">
        <f t="shared" si="16"/>
        <v>0</v>
      </c>
    </row>
    <row r="58" spans="1:10" s="5" customFormat="1" ht="12" customHeight="1" x14ac:dyDescent="0.2">
      <c r="A58" s="11" t="s">
        <v>52</v>
      </c>
      <c r="B58" s="12" t="s">
        <v>46</v>
      </c>
      <c r="C58" s="33">
        <v>141414.49</v>
      </c>
      <c r="D58" s="33">
        <v>141414.49</v>
      </c>
      <c r="E58" s="33">
        <f>D58</f>
        <v>141414.49</v>
      </c>
      <c r="F58" s="43">
        <v>0</v>
      </c>
      <c r="G58" s="43">
        <v>0</v>
      </c>
      <c r="H58" s="43">
        <f t="shared" si="21"/>
        <v>5.0177888289974684</v>
      </c>
      <c r="I58" s="43">
        <f t="shared" si="19"/>
        <v>1.5772462942171062</v>
      </c>
      <c r="J58" s="45">
        <f t="shared" si="16"/>
        <v>0</v>
      </c>
    </row>
    <row r="59" spans="1:10" s="6" customFormat="1" ht="13.15" customHeight="1" x14ac:dyDescent="0.2">
      <c r="A59" s="14" t="s">
        <v>24</v>
      </c>
      <c r="B59" s="15" t="s">
        <v>4</v>
      </c>
      <c r="C59" s="34">
        <f>C60</f>
        <v>451127.03999999998</v>
      </c>
      <c r="D59" s="34">
        <f t="shared" ref="D59:E59" si="22">D60</f>
        <v>221941.41</v>
      </c>
      <c r="E59" s="34">
        <f t="shared" si="22"/>
        <v>221941.41</v>
      </c>
      <c r="F59" s="40">
        <f t="shared" si="3"/>
        <v>49.197097562584588</v>
      </c>
      <c r="G59" s="40">
        <f t="shared" si="4"/>
        <v>100</v>
      </c>
      <c r="H59" s="40">
        <v>100</v>
      </c>
      <c r="I59" s="40">
        <f t="shared" si="19"/>
        <v>2.4753917823825509</v>
      </c>
      <c r="J59" s="41">
        <f t="shared" si="16"/>
        <v>0</v>
      </c>
    </row>
    <row r="60" spans="1:10" s="5" customFormat="1" ht="9" customHeight="1" x14ac:dyDescent="0.2">
      <c r="A60" s="11" t="s">
        <v>44</v>
      </c>
      <c r="B60" s="12" t="s">
        <v>45</v>
      </c>
      <c r="C60" s="33">
        <v>451127.03999999998</v>
      </c>
      <c r="D60" s="33">
        <v>221941.41</v>
      </c>
      <c r="E60" s="33">
        <f>D60</f>
        <v>221941.41</v>
      </c>
      <c r="F60" s="43">
        <f t="shared" si="3"/>
        <v>49.197097562584588</v>
      </c>
      <c r="G60" s="43">
        <f t="shared" si="4"/>
        <v>100</v>
      </c>
      <c r="H60" s="43">
        <f>E60/E59*100</f>
        <v>100</v>
      </c>
      <c r="I60" s="43">
        <f t="shared" si="19"/>
        <v>2.4753917823825509</v>
      </c>
      <c r="J60" s="45">
        <f t="shared" si="16"/>
        <v>0</v>
      </c>
    </row>
    <row r="61" spans="1:10" s="5" customFormat="1" ht="20.25" hidden="1" customHeight="1" x14ac:dyDescent="0.2">
      <c r="A61" s="11" t="s">
        <v>72</v>
      </c>
      <c r="B61" s="12" t="s">
        <v>73</v>
      </c>
      <c r="C61" s="33">
        <v>0</v>
      </c>
      <c r="D61" s="33">
        <v>0</v>
      </c>
      <c r="E61" s="33">
        <v>0</v>
      </c>
      <c r="F61" s="43">
        <v>0</v>
      </c>
      <c r="G61" s="43">
        <v>0</v>
      </c>
      <c r="H61" s="43">
        <f>E61/E60*100</f>
        <v>0</v>
      </c>
      <c r="I61" s="43">
        <f t="shared" si="19"/>
        <v>0</v>
      </c>
      <c r="J61" s="45">
        <f t="shared" si="16"/>
        <v>0</v>
      </c>
    </row>
    <row r="62" spans="1:10" s="6" customFormat="1" ht="12.75" hidden="1" customHeight="1" x14ac:dyDescent="0.2">
      <c r="A62" s="14" t="s">
        <v>33</v>
      </c>
      <c r="B62" s="10" t="s">
        <v>53</v>
      </c>
      <c r="C62" s="34">
        <f>C63</f>
        <v>0</v>
      </c>
      <c r="D62" s="34">
        <f>D63</f>
        <v>0</v>
      </c>
      <c r="E62" s="34">
        <v>0</v>
      </c>
      <c r="F62" s="40" t="e">
        <f t="shared" si="3"/>
        <v>#DIV/0!</v>
      </c>
      <c r="G62" s="40">
        <v>0</v>
      </c>
      <c r="H62" s="40">
        <v>0</v>
      </c>
      <c r="I62" s="40">
        <f t="shared" si="19"/>
        <v>0</v>
      </c>
      <c r="J62" s="41">
        <f t="shared" si="16"/>
        <v>0</v>
      </c>
    </row>
    <row r="63" spans="1:10" s="5" customFormat="1" ht="12.75" hidden="1" customHeight="1" x14ac:dyDescent="0.2">
      <c r="A63" s="11" t="s">
        <v>70</v>
      </c>
      <c r="B63" s="12" t="s">
        <v>54</v>
      </c>
      <c r="C63" s="33">
        <v>0</v>
      </c>
      <c r="D63" s="33">
        <v>0</v>
      </c>
      <c r="E63" s="33">
        <f>D63</f>
        <v>0</v>
      </c>
      <c r="F63" s="43" t="e">
        <f t="shared" si="3"/>
        <v>#DIV/0!</v>
      </c>
      <c r="G63" s="43">
        <v>0</v>
      </c>
      <c r="H63" s="43">
        <v>0</v>
      </c>
      <c r="I63" s="43">
        <f t="shared" si="19"/>
        <v>0</v>
      </c>
      <c r="J63" s="45">
        <f t="shared" si="16"/>
        <v>0</v>
      </c>
    </row>
    <row r="64" spans="1:10" s="6" customFormat="1" ht="24" x14ac:dyDescent="0.2">
      <c r="A64" s="14" t="s">
        <v>56</v>
      </c>
      <c r="B64" s="20" t="s">
        <v>58</v>
      </c>
      <c r="C64" s="34">
        <f>C65</f>
        <v>2000</v>
      </c>
      <c r="D64" s="34">
        <f>D65</f>
        <v>0</v>
      </c>
      <c r="E64" s="34">
        <v>0</v>
      </c>
      <c r="F64" s="40">
        <f t="shared" si="3"/>
        <v>0</v>
      </c>
      <c r="G64" s="40">
        <v>0</v>
      </c>
      <c r="H64" s="40">
        <v>0</v>
      </c>
      <c r="I64" s="40">
        <f t="shared" si="19"/>
        <v>0</v>
      </c>
      <c r="J64" s="41">
        <f t="shared" si="16"/>
        <v>0</v>
      </c>
    </row>
    <row r="65" spans="1:12" s="5" customFormat="1" ht="24" x14ac:dyDescent="0.2">
      <c r="A65" s="11" t="s">
        <v>57</v>
      </c>
      <c r="B65" s="21" t="s">
        <v>85</v>
      </c>
      <c r="C65" s="33">
        <v>2000</v>
      </c>
      <c r="D65" s="33">
        <v>0</v>
      </c>
      <c r="E65" s="33">
        <f t="shared" ref="E65:E74" si="23">D65</f>
        <v>0</v>
      </c>
      <c r="F65" s="43">
        <f t="shared" si="3"/>
        <v>0</v>
      </c>
      <c r="G65" s="43">
        <v>0</v>
      </c>
      <c r="H65" s="43">
        <v>0</v>
      </c>
      <c r="I65" s="43">
        <f t="shared" si="19"/>
        <v>0</v>
      </c>
      <c r="J65" s="45">
        <f t="shared" si="16"/>
        <v>0</v>
      </c>
    </row>
    <row r="66" spans="1:12" s="6" customFormat="1" ht="36" x14ac:dyDescent="0.2">
      <c r="A66" s="14" t="s">
        <v>55</v>
      </c>
      <c r="B66" s="22" t="s">
        <v>86</v>
      </c>
      <c r="C66" s="34">
        <f>C67</f>
        <v>4823100</v>
      </c>
      <c r="D66" s="34">
        <f>D67</f>
        <v>1200000</v>
      </c>
      <c r="E66" s="34">
        <f t="shared" si="23"/>
        <v>1200000</v>
      </c>
      <c r="F66" s="40">
        <f t="shared" si="3"/>
        <v>24.880263730795548</v>
      </c>
      <c r="G66" s="40">
        <v>0</v>
      </c>
      <c r="H66" s="40">
        <v>0</v>
      </c>
      <c r="I66" s="40">
        <f t="shared" si="19"/>
        <v>13.384028419297961</v>
      </c>
      <c r="J66" s="41">
        <f t="shared" si="16"/>
        <v>0</v>
      </c>
    </row>
    <row r="67" spans="1:12" s="5" customFormat="1" ht="24" x14ac:dyDescent="0.2">
      <c r="A67" s="9">
        <v>1403</v>
      </c>
      <c r="B67" s="21" t="s">
        <v>87</v>
      </c>
      <c r="C67" s="33">
        <v>4823100</v>
      </c>
      <c r="D67" s="33">
        <v>1200000</v>
      </c>
      <c r="E67" s="33">
        <f t="shared" si="23"/>
        <v>1200000</v>
      </c>
      <c r="F67" s="43">
        <f t="shared" si="3"/>
        <v>24.880263730795548</v>
      </c>
      <c r="G67" s="43">
        <v>0</v>
      </c>
      <c r="H67" s="43">
        <v>0</v>
      </c>
      <c r="I67" s="43">
        <f t="shared" si="19"/>
        <v>13.384028419297961</v>
      </c>
      <c r="J67" s="45">
        <f t="shared" si="16"/>
        <v>0</v>
      </c>
    </row>
    <row r="68" spans="1:12" s="6" customFormat="1" ht="13.15" customHeight="1" x14ac:dyDescent="0.2">
      <c r="A68" s="27"/>
      <c r="B68" s="15" t="s">
        <v>96</v>
      </c>
      <c r="C68" s="34">
        <f>C13+C30+C35+C38+C46+C50+C52+C59+C62+C65+C66</f>
        <v>18945423.09</v>
      </c>
      <c r="D68" s="34">
        <f>D13+D31+D35+D46+D52+D59+D62+D64+D66+D38+D50</f>
        <v>8965910.4299999997</v>
      </c>
      <c r="E68" s="34">
        <f t="shared" si="23"/>
        <v>8965910.4299999997</v>
      </c>
      <c r="F68" s="40">
        <f t="shared" si="3"/>
        <v>47.324941688594407</v>
      </c>
      <c r="G68" s="40">
        <f>E68/D68*100</f>
        <v>100</v>
      </c>
      <c r="H68" s="40">
        <v>100</v>
      </c>
      <c r="I68" s="57">
        <f>I13+I30+I35+I38+I46+I50+I52+I59+I66</f>
        <v>100</v>
      </c>
      <c r="J68" s="41">
        <f>D68-E68</f>
        <v>0</v>
      </c>
      <c r="K68" s="47"/>
      <c r="L68" s="47"/>
    </row>
    <row r="69" spans="1:12" s="6" customFormat="1" ht="13.15" customHeight="1" x14ac:dyDescent="0.2">
      <c r="A69" s="27"/>
      <c r="B69" s="10" t="s">
        <v>98</v>
      </c>
      <c r="C69" s="39">
        <f>C70+C71+C72</f>
        <v>9836289.3399999999</v>
      </c>
      <c r="D69" s="39">
        <f>D70+D71+D72</f>
        <v>5616779.9100000001</v>
      </c>
      <c r="E69" s="39">
        <f t="shared" si="23"/>
        <v>5616779.9100000001</v>
      </c>
      <c r="F69" s="40">
        <f t="shared" si="3"/>
        <v>57.102630024911406</v>
      </c>
      <c r="G69" s="40">
        <f t="shared" si="4"/>
        <v>100</v>
      </c>
      <c r="H69" s="40"/>
      <c r="I69" s="40">
        <f t="shared" ref="I69:I74" si="24">SUM(E69/E$68*100)</f>
        <v>62.645951616984874</v>
      </c>
      <c r="J69" s="41">
        <f>D69-E69</f>
        <v>0</v>
      </c>
    </row>
    <row r="70" spans="1:12" s="5" customFormat="1" ht="13.15" customHeight="1" x14ac:dyDescent="0.2">
      <c r="A70" s="23"/>
      <c r="B70" s="24" t="s">
        <v>38</v>
      </c>
      <c r="C70" s="32">
        <f>C15+C33+C55+C41</f>
        <v>7534111.0099999998</v>
      </c>
      <c r="D70" s="32">
        <f>D15+D33+D55+D41</f>
        <v>4218391.76</v>
      </c>
      <c r="E70" s="32">
        <f t="shared" si="23"/>
        <v>4218391.76</v>
      </c>
      <c r="F70" s="43">
        <f t="shared" si="3"/>
        <v>55.990570810556719</v>
      </c>
      <c r="G70" s="43">
        <f t="shared" si="4"/>
        <v>100</v>
      </c>
      <c r="H70" s="43"/>
      <c r="I70" s="43">
        <f t="shared" si="24"/>
        <v>47.04922933297695</v>
      </c>
      <c r="J70" s="45">
        <f t="shared" si="16"/>
        <v>0</v>
      </c>
    </row>
    <row r="71" spans="1:12" s="5" customFormat="1" ht="13.15" customHeight="1" x14ac:dyDescent="0.2">
      <c r="A71" s="23"/>
      <c r="B71" s="24" t="s">
        <v>39</v>
      </c>
      <c r="C71" s="32">
        <f>C16+C34+C56+C42+29065.87</f>
        <v>2264932.75</v>
      </c>
      <c r="D71" s="32">
        <f>D16+D34+D56+D42+29065.87</f>
        <v>1365886.8900000001</v>
      </c>
      <c r="E71" s="32">
        <f t="shared" si="23"/>
        <v>1365886.8900000001</v>
      </c>
      <c r="F71" s="43">
        <f t="shared" si="3"/>
        <v>60.305847491498369</v>
      </c>
      <c r="G71" s="43">
        <f t="shared" si="4"/>
        <v>100</v>
      </c>
      <c r="H71" s="43"/>
      <c r="I71" s="43">
        <f t="shared" si="24"/>
        <v>15.234224127755425</v>
      </c>
      <c r="J71" s="45">
        <f t="shared" si="16"/>
        <v>0</v>
      </c>
    </row>
    <row r="72" spans="1:12" s="5" customFormat="1" ht="13.15" customHeight="1" x14ac:dyDescent="0.2">
      <c r="A72" s="23"/>
      <c r="B72" s="24" t="s">
        <v>107</v>
      </c>
      <c r="C72" s="32">
        <f>C26+C21+18645.58</f>
        <v>37245.58</v>
      </c>
      <c r="D72" s="32">
        <f>D26+D21+18645.58</f>
        <v>32501.260000000002</v>
      </c>
      <c r="E72" s="32">
        <f t="shared" si="23"/>
        <v>32501.260000000002</v>
      </c>
      <c r="F72" s="43">
        <f t="shared" si="3"/>
        <v>87.262059014787795</v>
      </c>
      <c r="G72" s="43">
        <f t="shared" si="4"/>
        <v>100</v>
      </c>
      <c r="H72" s="43"/>
      <c r="I72" s="43">
        <f t="shared" si="24"/>
        <v>0.36249815625249338</v>
      </c>
      <c r="J72" s="45">
        <f t="shared" si="16"/>
        <v>0</v>
      </c>
    </row>
    <row r="73" spans="1:12" s="53" customFormat="1" ht="13.15" customHeight="1" x14ac:dyDescent="0.2">
      <c r="A73" s="48"/>
      <c r="B73" s="49" t="s">
        <v>71</v>
      </c>
      <c r="C73" s="50">
        <v>1511098.77</v>
      </c>
      <c r="D73" s="50">
        <v>1195742.9099999999</v>
      </c>
      <c r="E73" s="50">
        <f t="shared" si="23"/>
        <v>1195742.9099999999</v>
      </c>
      <c r="F73" s="51">
        <f t="shared" si="3"/>
        <v>79.130691768083423</v>
      </c>
      <c r="G73" s="51">
        <f t="shared" si="4"/>
        <v>100</v>
      </c>
      <c r="H73" s="51"/>
      <c r="I73" s="51">
        <f t="shared" si="24"/>
        <v>13.33654757467837</v>
      </c>
      <c r="J73" s="52">
        <f t="shared" si="16"/>
        <v>0</v>
      </c>
    </row>
    <row r="74" spans="1:12" s="53" customFormat="1" ht="13.15" customHeight="1" x14ac:dyDescent="0.2">
      <c r="A74" s="48"/>
      <c r="B74" s="54" t="s">
        <v>11</v>
      </c>
      <c r="C74" s="50">
        <v>408200</v>
      </c>
      <c r="D74" s="50">
        <v>0</v>
      </c>
      <c r="E74" s="50">
        <f t="shared" si="23"/>
        <v>0</v>
      </c>
      <c r="F74" s="51">
        <f t="shared" si="3"/>
        <v>0</v>
      </c>
      <c r="G74" s="51">
        <v>0</v>
      </c>
      <c r="H74" s="51"/>
      <c r="I74" s="51">
        <f t="shared" si="24"/>
        <v>0</v>
      </c>
      <c r="J74" s="52">
        <f t="shared" si="16"/>
        <v>0</v>
      </c>
    </row>
    <row r="75" spans="1:12" s="53" customFormat="1" ht="13.15" customHeight="1" x14ac:dyDescent="0.2">
      <c r="A75" s="48"/>
      <c r="B75" s="55" t="s">
        <v>5</v>
      </c>
      <c r="C75" s="56">
        <f>C81-C68</f>
        <v>-176218.26999999955</v>
      </c>
      <c r="D75" s="56">
        <f>D81-D68</f>
        <v>-79940.400000000373</v>
      </c>
      <c r="E75" s="56">
        <f>E81-E68</f>
        <v>-64814.289999999106</v>
      </c>
      <c r="F75" s="57"/>
      <c r="G75" s="58"/>
      <c r="H75" s="59"/>
      <c r="I75" s="59"/>
      <c r="J75" s="59"/>
    </row>
    <row r="76" spans="1:12" s="53" customFormat="1" ht="13.15" customHeight="1" x14ac:dyDescent="0.2">
      <c r="A76" s="48"/>
      <c r="B76" s="55" t="s">
        <v>28</v>
      </c>
      <c r="C76" s="56">
        <v>0</v>
      </c>
      <c r="D76" s="56">
        <v>0</v>
      </c>
      <c r="E76" s="56">
        <v>0</v>
      </c>
      <c r="F76" s="57"/>
      <c r="G76" s="60"/>
      <c r="H76" s="59"/>
      <c r="I76" s="59"/>
      <c r="J76" s="59"/>
    </row>
    <row r="77" spans="1:12" s="53" customFormat="1" ht="13.15" customHeight="1" x14ac:dyDescent="0.2">
      <c r="A77" s="48"/>
      <c r="B77" s="55" t="s">
        <v>12</v>
      </c>
      <c r="C77" s="56">
        <v>49000</v>
      </c>
      <c r="D77" s="56">
        <v>0</v>
      </c>
      <c r="E77" s="56">
        <v>0</v>
      </c>
      <c r="F77" s="61"/>
      <c r="G77" s="58"/>
      <c r="H77" s="59"/>
      <c r="I77" s="59"/>
      <c r="J77" s="59"/>
    </row>
    <row r="78" spans="1:12" s="53" customFormat="1" ht="13.15" customHeight="1" x14ac:dyDescent="0.2">
      <c r="A78" s="48"/>
      <c r="B78" s="55" t="s">
        <v>10</v>
      </c>
      <c r="C78" s="56">
        <f>C79+C80</f>
        <v>127218.26999999955</v>
      </c>
      <c r="D78" s="56">
        <f>D79+D80</f>
        <v>79940.400000000373</v>
      </c>
      <c r="E78" s="56">
        <f>E79+E80</f>
        <v>64814.259999999776</v>
      </c>
      <c r="F78" s="61"/>
      <c r="G78" s="58"/>
      <c r="H78" s="59"/>
      <c r="I78" s="59"/>
      <c r="J78" s="59"/>
    </row>
    <row r="79" spans="1:12" s="53" customFormat="1" ht="13.15" customHeight="1" x14ac:dyDescent="0.2">
      <c r="A79" s="48"/>
      <c r="B79" s="49" t="s">
        <v>88</v>
      </c>
      <c r="C79" s="56">
        <f>-C81-C77</f>
        <v>-18818204.82</v>
      </c>
      <c r="D79" s="56">
        <f t="shared" ref="D79" si="25">-D81-D77</f>
        <v>-8885970.0299999993</v>
      </c>
      <c r="E79" s="56">
        <v>-8931961.4900000002</v>
      </c>
      <c r="F79" s="61"/>
      <c r="G79" s="58"/>
      <c r="H79" s="59"/>
      <c r="I79" s="59"/>
      <c r="J79" s="59"/>
    </row>
    <row r="80" spans="1:12" s="53" customFormat="1" ht="13.15" customHeight="1" x14ac:dyDescent="0.2">
      <c r="A80" s="48"/>
      <c r="B80" s="49" t="s">
        <v>89</v>
      </c>
      <c r="C80" s="56">
        <f>C68+C76</f>
        <v>18945423.09</v>
      </c>
      <c r="D80" s="56">
        <f t="shared" ref="D80" si="26">D68+D76</f>
        <v>8965910.4299999997</v>
      </c>
      <c r="E80" s="56">
        <v>8996775.75</v>
      </c>
      <c r="F80" s="61"/>
      <c r="G80" s="58"/>
      <c r="H80" s="59"/>
      <c r="I80" s="59"/>
      <c r="J80" s="59"/>
    </row>
    <row r="81" spans="1:10" s="53" customFormat="1" ht="13.15" customHeight="1" x14ac:dyDescent="0.2">
      <c r="A81" s="62"/>
      <c r="B81" s="63" t="s">
        <v>97</v>
      </c>
      <c r="C81" s="64">
        <v>18769204.82</v>
      </c>
      <c r="D81" s="65">
        <v>8885970.0299999993</v>
      </c>
      <c r="E81" s="65">
        <v>8901096.1400000006</v>
      </c>
      <c r="F81" s="61"/>
      <c r="G81" s="58"/>
      <c r="H81" s="59"/>
      <c r="I81" s="66"/>
      <c r="J81" s="59"/>
    </row>
    <row r="82" spans="1:10" s="53" customFormat="1" ht="13.15" customHeight="1" x14ac:dyDescent="0.2">
      <c r="A82" s="67"/>
      <c r="B82" s="55" t="s">
        <v>34</v>
      </c>
      <c r="C82" s="56">
        <v>16431471.67</v>
      </c>
      <c r="D82" s="56">
        <v>7957177.7300000004</v>
      </c>
      <c r="E82" s="56">
        <v>7957177.7300000004</v>
      </c>
      <c r="F82" s="61"/>
      <c r="G82" s="58"/>
      <c r="H82" s="59"/>
      <c r="I82" s="66"/>
      <c r="J82" s="59"/>
    </row>
    <row r="83" spans="1:10" s="53" customFormat="1" ht="13.15" customHeight="1" x14ac:dyDescent="0.2">
      <c r="A83" s="67"/>
      <c r="B83" s="55" t="s">
        <v>100</v>
      </c>
      <c r="C83" s="56">
        <f>C81-C82</f>
        <v>2337733.1500000004</v>
      </c>
      <c r="D83" s="56">
        <f>D81-D82</f>
        <v>928792.29999999888</v>
      </c>
      <c r="E83" s="56">
        <f>E81-E82</f>
        <v>943918.41000000015</v>
      </c>
      <c r="F83" s="61"/>
      <c r="G83" s="58"/>
      <c r="H83" s="59"/>
      <c r="I83" s="66"/>
      <c r="J83" s="59"/>
    </row>
    <row r="84" spans="1:10" s="53" customFormat="1" ht="13.15" customHeight="1" x14ac:dyDescent="0.2">
      <c r="A84" s="48"/>
      <c r="B84" s="68" t="s">
        <v>90</v>
      </c>
      <c r="C84" s="69"/>
      <c r="D84" s="70"/>
      <c r="E84" s="72">
        <v>62.6</v>
      </c>
      <c r="F84" s="57"/>
      <c r="G84" s="58"/>
      <c r="H84" s="59"/>
      <c r="I84" s="59"/>
      <c r="J84" s="59"/>
    </row>
    <row r="85" spans="1:10" ht="13.15" customHeight="1" x14ac:dyDescent="0.2">
      <c r="B85" s="3"/>
      <c r="C85" s="30"/>
      <c r="D85" s="30"/>
      <c r="E85" s="30"/>
      <c r="F85" s="4"/>
      <c r="G85" s="3"/>
    </row>
    <row r="86" spans="1:10" x14ac:dyDescent="0.2">
      <c r="B86" s="3"/>
      <c r="G86" s="3"/>
    </row>
    <row r="87" spans="1:10" x14ac:dyDescent="0.2">
      <c r="B87" s="3"/>
      <c r="G87" s="3"/>
    </row>
  </sheetData>
  <mergeCells count="12">
    <mergeCell ref="J11:J12"/>
    <mergeCell ref="A6:J6"/>
    <mergeCell ref="A7:J7"/>
    <mergeCell ref="A8:J8"/>
    <mergeCell ref="A11:A12"/>
    <mergeCell ref="B11:B12"/>
    <mergeCell ref="C11:C12"/>
    <mergeCell ref="D11:D12"/>
    <mergeCell ref="E11:E12"/>
    <mergeCell ref="F11:G11"/>
    <mergeCell ref="H11:H12"/>
    <mergeCell ref="I11:I12"/>
  </mergeCells>
  <phoneticPr fontId="11" type="noConversion"/>
  <pageMargins left="0.98425196850393704" right="0.19685039370078741" top="0" bottom="0.19685039370078741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аф (2)</vt:lpstr>
      <vt:lpstr>'аф (2)'!Область_печати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Оксана Бондарева</cp:lastModifiedBy>
  <cp:lastPrinted>2025-08-18T08:27:47Z</cp:lastPrinted>
  <dcterms:created xsi:type="dcterms:W3CDTF">2000-08-14T07:55:15Z</dcterms:created>
  <dcterms:modified xsi:type="dcterms:W3CDTF">2025-08-18T08:27:50Z</dcterms:modified>
</cp:coreProperties>
</file>